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.sharepoint.com/sites/MIL-GeoHazards-Team/Shared Documents/General/Tsunami Program/Hazus/00 Hazus 2025/Kadrina-Tsunami Casualty Spreadsheets/Clean Version/"/>
    </mc:Choice>
  </mc:AlternateContent>
  <xr:revisionPtr revIDLastSave="3408" documentId="8_{AB5F8401-38CC-4724-B43E-0C8FF1E9951D}" xr6:coauthVersionLast="47" xr6:coauthVersionMax="47" xr10:uidLastSave="{6BC45FDC-1998-4E44-93C9-018266833825}"/>
  <bookViews>
    <workbookView xWindow="972" yWindow="1200" windowWidth="30960" windowHeight="14628" firstSheet="5" activeTab="8" xr2:uid="{00000000-000D-0000-FFFF-FFFF00000000}"/>
  </bookViews>
  <sheets>
    <sheet name="README" sheetId="13" r:id="rId1"/>
    <sheet name="T1 Population Summary" sheetId="17" r:id="rId2"/>
    <sheet name="T2 Tsu Casualties 10 Min" sheetId="20" r:id="rId3"/>
    <sheet name="T3 Tsu Casualties 15 Min " sheetId="19" r:id="rId4"/>
    <sheet name="T4 Tsu Casualties 20 Min" sheetId="7" r:id="rId5"/>
    <sheet name="T5 Tsu Cas Evac Time Comp" sheetId="9" r:id="rId6"/>
    <sheet name="T6 Econ Impact Main" sheetId="10" r:id="rId7"/>
    <sheet name="T7 Econ Impact CSZ 50%" sheetId="15" r:id="rId8"/>
    <sheet name="T8 Econ Impact CSZ 84%" sheetId="2" r:id="rId9"/>
    <sheet name="County Subdivisions" sheetId="18" r:id="rId10"/>
  </sheets>
  <definedNames>
    <definedName name="_xlnm.Print_Area" localSheetId="1">'T1 Population Summary'!$B$2:$AA$56</definedName>
    <definedName name="_xlnm.Print_Area" localSheetId="2">'T2 Tsu Casualties 10 Min'!$B$2:$AH$52</definedName>
    <definedName name="_xlnm.Print_Area" localSheetId="3">'T3 Tsu Casualties 15 Min '!$B$2:$AH$53</definedName>
    <definedName name="_xlnm.Print_Area" localSheetId="4">'T4 Tsu Casualties 20 Min'!$B$2:$AH$53</definedName>
    <definedName name="_xlnm.Print_Area" localSheetId="5">'T5 Tsu Cas Evac Time Comp'!$B$9:$AC$41</definedName>
    <definedName name="_xlnm.Print_Area" localSheetId="6">'T6 Econ Impact Main'!$B$8:$N$39</definedName>
    <definedName name="_xlnm.Print_Area" localSheetId="7">'T7 Econ Impact CSZ 50%'!$B$7:$Q$35</definedName>
    <definedName name="_xlnm.Print_Area" localSheetId="8">'T8 Econ Impact CSZ 84%'!$B$8:$Q$35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2" l="1"/>
  <c r="S10" i="2"/>
  <c r="R10" i="15"/>
  <c r="T25" i="15"/>
  <c r="S25" i="15"/>
  <c r="S23" i="15"/>
  <c r="T23" i="15" s="1"/>
  <c r="S22" i="15"/>
  <c r="T22" i="15" s="1"/>
  <c r="S21" i="15"/>
  <c r="T21" i="15" s="1"/>
  <c r="S20" i="15"/>
  <c r="T20" i="15" s="1"/>
  <c r="S19" i="15"/>
  <c r="T19" i="15" s="1"/>
  <c r="S18" i="15"/>
  <c r="T18" i="15" s="1"/>
  <c r="S17" i="15"/>
  <c r="T17" i="15" s="1"/>
  <c r="S16" i="15"/>
  <c r="T16" i="15" s="1"/>
  <c r="S15" i="15"/>
  <c r="T15" i="15" s="1"/>
  <c r="S14" i="15"/>
  <c r="T14" i="15" s="1"/>
  <c r="S13" i="15"/>
  <c r="T13" i="15" s="1"/>
  <c r="S12" i="15"/>
  <c r="T12" i="15" s="1"/>
  <c r="S11" i="15"/>
  <c r="T11" i="15" s="1"/>
  <c r="S10" i="15"/>
  <c r="T10" i="15" s="1"/>
  <c r="S9" i="15"/>
  <c r="T9" i="15" s="1"/>
  <c r="L25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N25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P25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R25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R9" i="15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5" i="2"/>
  <c r="N9" i="2"/>
  <c r="P25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T25" i="2"/>
  <c r="T9" i="2"/>
  <c r="S11" i="2"/>
  <c r="S12" i="2"/>
  <c r="S13" i="2"/>
  <c r="T13" i="2" s="1"/>
  <c r="S14" i="2"/>
  <c r="T14" i="2" s="1"/>
  <c r="S15" i="2"/>
  <c r="S16" i="2"/>
  <c r="S17" i="2"/>
  <c r="S18" i="2"/>
  <c r="S19" i="2"/>
  <c r="T19" i="2" s="1"/>
  <c r="S20" i="2"/>
  <c r="T20" i="2" s="1"/>
  <c r="S21" i="2"/>
  <c r="T21" i="2" s="1"/>
  <c r="S22" i="2"/>
  <c r="T22" i="2" s="1"/>
  <c r="S23" i="2"/>
  <c r="T23" i="2" s="1"/>
  <c r="S25" i="2"/>
  <c r="S9" i="2"/>
  <c r="T18" i="2"/>
  <c r="T17" i="2"/>
  <c r="T10" i="2"/>
  <c r="T12" i="2"/>
  <c r="T11" i="2"/>
  <c r="T15" i="2"/>
  <c r="T16" i="2"/>
  <c r="P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5" i="2"/>
  <c r="R9" i="2"/>
  <c r="AI40" i="7"/>
  <c r="AH40" i="20"/>
  <c r="AG40" i="20"/>
  <c r="AF40" i="20"/>
  <c r="AC40" i="20"/>
  <c r="AE40" i="20"/>
  <c r="AB40" i="20"/>
  <c r="X40" i="20"/>
  <c r="Y40" i="20"/>
  <c r="Z40" i="20"/>
  <c r="T40" i="20"/>
  <c r="U40" i="20"/>
  <c r="V40" i="20"/>
  <c r="Q40" i="20"/>
  <c r="R40" i="20"/>
  <c r="O40" i="20"/>
  <c r="N40" i="20"/>
  <c r="L40" i="20"/>
  <c r="K40" i="20"/>
  <c r="I40" i="20"/>
  <c r="H40" i="20"/>
  <c r="F40" i="20"/>
  <c r="AI40" i="20"/>
  <c r="E40" i="20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T11" i="20"/>
  <c r="P14" i="17"/>
  <c r="P13" i="17" s="1"/>
  <c r="P40" i="17" s="1"/>
  <c r="F4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F37" i="9"/>
  <c r="D38" i="9"/>
  <c r="E38" i="9"/>
  <c r="F38" i="9"/>
  <c r="G38" i="9"/>
  <c r="D39" i="9"/>
  <c r="E39" i="9"/>
  <c r="F39" i="9"/>
  <c r="G39" i="9"/>
  <c r="D21" i="9"/>
  <c r="E21" i="9"/>
  <c r="F21" i="9"/>
  <c r="G21" i="9"/>
  <c r="D20" i="9"/>
  <c r="E20" i="9"/>
  <c r="F20" i="9"/>
  <c r="G20" i="9"/>
  <c r="D19" i="9"/>
  <c r="E19" i="9"/>
  <c r="F19" i="9"/>
  <c r="G19" i="9"/>
  <c r="D18" i="9"/>
  <c r="E18" i="9"/>
  <c r="F18" i="9"/>
  <c r="G18" i="9"/>
  <c r="D17" i="9"/>
  <c r="E17" i="9"/>
  <c r="F17" i="9"/>
  <c r="G17" i="9"/>
  <c r="D16" i="9"/>
  <c r="E16" i="9"/>
  <c r="F16" i="9"/>
  <c r="G16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E15" i="9"/>
  <c r="F15" i="9"/>
  <c r="G15" i="9"/>
  <c r="G11" i="9"/>
  <c r="F11" i="9"/>
  <c r="E11" i="9"/>
  <c r="D11" i="9"/>
  <c r="T4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M28" i="9" s="1"/>
  <c r="AA29" i="9"/>
  <c r="AA30" i="9"/>
  <c r="AA31" i="9"/>
  <c r="AA32" i="9"/>
  <c r="AA33" i="9"/>
  <c r="AA34" i="9"/>
  <c r="AA35" i="9"/>
  <c r="AA36" i="9"/>
  <c r="AA37" i="9"/>
  <c r="AA38" i="9"/>
  <c r="AA39" i="9"/>
  <c r="AA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36" i="9"/>
  <c r="V37" i="9"/>
  <c r="V38" i="9"/>
  <c r="V39" i="9"/>
  <c r="V11" i="9"/>
  <c r="Y12" i="9"/>
  <c r="Y13" i="9"/>
  <c r="Y14" i="9"/>
  <c r="Y15" i="9"/>
  <c r="Y16" i="9"/>
  <c r="Y17" i="9"/>
  <c r="Y18" i="9"/>
  <c r="Y19" i="9"/>
  <c r="Y20" i="9"/>
  <c r="Y21" i="9"/>
  <c r="Y22" i="9"/>
  <c r="Y23" i="9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11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36" i="9"/>
  <c r="U37" i="9"/>
  <c r="U38" i="9"/>
  <c r="U39" i="9"/>
  <c r="E25" i="19"/>
  <c r="W40" i="19"/>
  <c r="AD40" i="19"/>
  <c r="M11" i="9"/>
  <c r="O12" i="9"/>
  <c r="O13" i="9"/>
  <c r="O15" i="9"/>
  <c r="O16" i="9"/>
  <c r="O17" i="9"/>
  <c r="O18" i="9"/>
  <c r="O19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11" i="9"/>
  <c r="N12" i="9"/>
  <c r="N13" i="9"/>
  <c r="N15" i="9"/>
  <c r="N16" i="9"/>
  <c r="N17" i="9"/>
  <c r="N18" i="9"/>
  <c r="N19" i="9"/>
  <c r="N21" i="9"/>
  <c r="N22" i="9"/>
  <c r="N23" i="9"/>
  <c r="N24" i="9"/>
  <c r="N25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K12" i="9"/>
  <c r="K13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11" i="9"/>
  <c r="J12" i="9"/>
  <c r="AH12" i="9" s="1"/>
  <c r="J13" i="9"/>
  <c r="J15" i="9"/>
  <c r="J16" i="9"/>
  <c r="J17" i="9"/>
  <c r="J18" i="9"/>
  <c r="J19" i="9"/>
  <c r="J21" i="9"/>
  <c r="J22" i="9"/>
  <c r="J23" i="9"/>
  <c r="J24" i="9"/>
  <c r="AH24" i="9" s="1"/>
  <c r="J25" i="9"/>
  <c r="AH25" i="9" s="1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AC11" i="19"/>
  <c r="AC12" i="19"/>
  <c r="AC13" i="19"/>
  <c r="AC40" i="19" s="1"/>
  <c r="AC14" i="19"/>
  <c r="AC15" i="19"/>
  <c r="AC16" i="19"/>
  <c r="AC17" i="19"/>
  <c r="AC18" i="19"/>
  <c r="AC20" i="19"/>
  <c r="AC21" i="19"/>
  <c r="AC22" i="19"/>
  <c r="AC23" i="19"/>
  <c r="AC24" i="19"/>
  <c r="AC26" i="19"/>
  <c r="AC27" i="19"/>
  <c r="AC28" i="19"/>
  <c r="AC29" i="19"/>
  <c r="AC30" i="19"/>
  <c r="AC31" i="19"/>
  <c r="AC32" i="19"/>
  <c r="AC33" i="19"/>
  <c r="AC34" i="19"/>
  <c r="AC35" i="19"/>
  <c r="AC36" i="19"/>
  <c r="AC37" i="19"/>
  <c r="AC38" i="19"/>
  <c r="AB11" i="19"/>
  <c r="AB12" i="19"/>
  <c r="AB14" i="19"/>
  <c r="AB15" i="19"/>
  <c r="AB16" i="19"/>
  <c r="AB17" i="19"/>
  <c r="AB18" i="19"/>
  <c r="AB20" i="19"/>
  <c r="AB21" i="19"/>
  <c r="AB22" i="19"/>
  <c r="AB23" i="19"/>
  <c r="AB24" i="19"/>
  <c r="AB26" i="19"/>
  <c r="AB27" i="19"/>
  <c r="AB28" i="19"/>
  <c r="AB29" i="19"/>
  <c r="AB30" i="19"/>
  <c r="AB31" i="19"/>
  <c r="AB32" i="19"/>
  <c r="AB33" i="19"/>
  <c r="AB34" i="19"/>
  <c r="AB35" i="19"/>
  <c r="AE35" i="19" s="1"/>
  <c r="AB36" i="19"/>
  <c r="AB37" i="19"/>
  <c r="AB38" i="19"/>
  <c r="Y11" i="19"/>
  <c r="Y12" i="19"/>
  <c r="Z12" i="19" s="1"/>
  <c r="Y14" i="19"/>
  <c r="Y15" i="19"/>
  <c r="Y16" i="19"/>
  <c r="Y17" i="19"/>
  <c r="Z17" i="19" s="1"/>
  <c r="Y18" i="19"/>
  <c r="Y20" i="19"/>
  <c r="Z20" i="19" s="1"/>
  <c r="Y21" i="19"/>
  <c r="Z21" i="19" s="1"/>
  <c r="Y22" i="19"/>
  <c r="Z22" i="19" s="1"/>
  <c r="Y23" i="19"/>
  <c r="Z23" i="19" s="1"/>
  <c r="Y24" i="19"/>
  <c r="Z24" i="19" s="1"/>
  <c r="Y26" i="19"/>
  <c r="Z26" i="19" s="1"/>
  <c r="Y27" i="19"/>
  <c r="Z27" i="19" s="1"/>
  <c r="Y28" i="19"/>
  <c r="Z28" i="19" s="1"/>
  <c r="Y29" i="19"/>
  <c r="Z29" i="19" s="1"/>
  <c r="Y30" i="19"/>
  <c r="Z30" i="19" s="1"/>
  <c r="Y31" i="19"/>
  <c r="Z31" i="19" s="1"/>
  <c r="Y32" i="19"/>
  <c r="Z32" i="19" s="1"/>
  <c r="Y33" i="19"/>
  <c r="Z33" i="19" s="1"/>
  <c r="Y34" i="19"/>
  <c r="Z34" i="19" s="1"/>
  <c r="Y35" i="19"/>
  <c r="Y36" i="19"/>
  <c r="Y37" i="19"/>
  <c r="Y38" i="19"/>
  <c r="X11" i="19"/>
  <c r="X12" i="19"/>
  <c r="X14" i="19"/>
  <c r="X15" i="19"/>
  <c r="X16" i="19"/>
  <c r="X17" i="19"/>
  <c r="X18" i="19"/>
  <c r="X20" i="19"/>
  <c r="X21" i="19"/>
  <c r="X22" i="19"/>
  <c r="X23" i="19"/>
  <c r="X24" i="19"/>
  <c r="X26" i="19"/>
  <c r="X27" i="19"/>
  <c r="X28" i="19"/>
  <c r="X29" i="19"/>
  <c r="X30" i="19"/>
  <c r="X31" i="19"/>
  <c r="X32" i="19"/>
  <c r="X33" i="19"/>
  <c r="X34" i="19"/>
  <c r="X35" i="19"/>
  <c r="X36" i="19"/>
  <c r="X37" i="19"/>
  <c r="X38" i="19"/>
  <c r="U11" i="19"/>
  <c r="V11" i="19" s="1"/>
  <c r="U12" i="19"/>
  <c r="V12" i="19" s="1"/>
  <c r="U14" i="19"/>
  <c r="V14" i="19" s="1"/>
  <c r="U15" i="19"/>
  <c r="V15" i="19" s="1"/>
  <c r="U16" i="19"/>
  <c r="V16" i="19" s="1"/>
  <c r="U17" i="19"/>
  <c r="V17" i="19" s="1"/>
  <c r="U18" i="19"/>
  <c r="V18" i="19" s="1"/>
  <c r="U20" i="19"/>
  <c r="V20" i="19" s="1"/>
  <c r="U21" i="19"/>
  <c r="V21" i="19" s="1"/>
  <c r="U22" i="19"/>
  <c r="V22" i="19" s="1"/>
  <c r="U23" i="19"/>
  <c r="V23" i="19" s="1"/>
  <c r="U24" i="19"/>
  <c r="V24" i="19" s="1"/>
  <c r="U26" i="19"/>
  <c r="V26" i="19" s="1"/>
  <c r="U27" i="19"/>
  <c r="V27" i="19" s="1"/>
  <c r="U28" i="19"/>
  <c r="V28" i="19" s="1"/>
  <c r="U29" i="19"/>
  <c r="U30" i="19"/>
  <c r="V30" i="19" s="1"/>
  <c r="U31" i="19"/>
  <c r="V31" i="19" s="1"/>
  <c r="U32" i="19"/>
  <c r="U33" i="19"/>
  <c r="V33" i="19" s="1"/>
  <c r="U34" i="19"/>
  <c r="V34" i="19" s="1"/>
  <c r="U35" i="19"/>
  <c r="V35" i="19" s="1"/>
  <c r="U36" i="19"/>
  <c r="V36" i="19" s="1"/>
  <c r="U37" i="19"/>
  <c r="V37" i="19" s="1"/>
  <c r="U38" i="19"/>
  <c r="V38" i="19" s="1"/>
  <c r="T11" i="19"/>
  <c r="T12" i="19"/>
  <c r="T14" i="19"/>
  <c r="T15" i="19"/>
  <c r="T16" i="19"/>
  <c r="T17" i="19"/>
  <c r="T18" i="19"/>
  <c r="T20" i="19"/>
  <c r="T21" i="19"/>
  <c r="T22" i="19"/>
  <c r="T23" i="19"/>
  <c r="AE23" i="19" s="1"/>
  <c r="T24" i="19"/>
  <c r="T26" i="19"/>
  <c r="T27" i="19"/>
  <c r="T28" i="19"/>
  <c r="T29" i="19"/>
  <c r="T30" i="19"/>
  <c r="T31" i="19"/>
  <c r="T32" i="19"/>
  <c r="T33" i="19"/>
  <c r="T34" i="19"/>
  <c r="T35" i="19"/>
  <c r="T36" i="19"/>
  <c r="T37" i="19"/>
  <c r="T38" i="19"/>
  <c r="E10" i="19"/>
  <c r="F10" i="19"/>
  <c r="G10" i="19"/>
  <c r="H10" i="19"/>
  <c r="I10" i="19"/>
  <c r="J10" i="19"/>
  <c r="K10" i="19"/>
  <c r="AB10" i="19" s="1"/>
  <c r="L10" i="19"/>
  <c r="N10" i="19"/>
  <c r="O10" i="19"/>
  <c r="P10" i="19"/>
  <c r="Q10" i="19"/>
  <c r="R10" i="19"/>
  <c r="F13" i="19"/>
  <c r="G13" i="19"/>
  <c r="H13" i="19"/>
  <c r="I13" i="19"/>
  <c r="J13" i="19"/>
  <c r="K13" i="19"/>
  <c r="L13" i="19"/>
  <c r="N13" i="19"/>
  <c r="O13" i="19"/>
  <c r="P13" i="19"/>
  <c r="Q13" i="19"/>
  <c r="R13" i="19"/>
  <c r="E13" i="19"/>
  <c r="F19" i="19"/>
  <c r="G19" i="19"/>
  <c r="H19" i="19"/>
  <c r="X19" i="19" s="1"/>
  <c r="I19" i="19"/>
  <c r="J19" i="19"/>
  <c r="K19" i="19"/>
  <c r="AB19" i="19" s="1"/>
  <c r="L19" i="19"/>
  <c r="AC19" i="19" s="1"/>
  <c r="N19" i="19"/>
  <c r="O19" i="19"/>
  <c r="P19" i="19"/>
  <c r="Q19" i="19"/>
  <c r="R19" i="19"/>
  <c r="E19" i="19"/>
  <c r="F25" i="19"/>
  <c r="G25" i="19"/>
  <c r="H25" i="19"/>
  <c r="I25" i="19"/>
  <c r="J25" i="19"/>
  <c r="K25" i="19"/>
  <c r="AB25" i="19" s="1"/>
  <c r="L25" i="19"/>
  <c r="AC25" i="19" s="1"/>
  <c r="N25" i="19"/>
  <c r="O25" i="19"/>
  <c r="U25" i="19" s="1"/>
  <c r="V25" i="19" s="1"/>
  <c r="P25" i="19"/>
  <c r="Q25" i="19"/>
  <c r="R25" i="19"/>
  <c r="Y25" i="19" s="1"/>
  <c r="G40" i="7"/>
  <c r="H40" i="7"/>
  <c r="I40" i="7"/>
  <c r="J40" i="7"/>
  <c r="P40" i="7"/>
  <c r="W40" i="7"/>
  <c r="AD40" i="7"/>
  <c r="AI11" i="7"/>
  <c r="AI12" i="7"/>
  <c r="AI14" i="7"/>
  <c r="AI16" i="7"/>
  <c r="AI17" i="7"/>
  <c r="AI18" i="7"/>
  <c r="AI21" i="7"/>
  <c r="AI22" i="7"/>
  <c r="AI23" i="7"/>
  <c r="AI24" i="7"/>
  <c r="AI25" i="7"/>
  <c r="AI26" i="7"/>
  <c r="AI27" i="7"/>
  <c r="AI28" i="7"/>
  <c r="AI29" i="7"/>
  <c r="AI30" i="7"/>
  <c r="AI31" i="7"/>
  <c r="AI33" i="7"/>
  <c r="AI34" i="7"/>
  <c r="AI35" i="7"/>
  <c r="AI37" i="7"/>
  <c r="AI38" i="7"/>
  <c r="AI10" i="7"/>
  <c r="AH11" i="7"/>
  <c r="AH12" i="7"/>
  <c r="AH14" i="7"/>
  <c r="AH16" i="7"/>
  <c r="AH17" i="7"/>
  <c r="AH18" i="7"/>
  <c r="AH21" i="7"/>
  <c r="AH22" i="7"/>
  <c r="AH23" i="7"/>
  <c r="AH24" i="7"/>
  <c r="AH25" i="7"/>
  <c r="AH26" i="7"/>
  <c r="AH27" i="7"/>
  <c r="AH28" i="7"/>
  <c r="AH29" i="7"/>
  <c r="AH30" i="7"/>
  <c r="AH31" i="7"/>
  <c r="AH33" i="7"/>
  <c r="AH34" i="7"/>
  <c r="AH35" i="7"/>
  <c r="AH37" i="7"/>
  <c r="AH38" i="7"/>
  <c r="AH10" i="7"/>
  <c r="Z11" i="7"/>
  <c r="Z12" i="7"/>
  <c r="Z14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7" i="7"/>
  <c r="Z38" i="7"/>
  <c r="Z10" i="7"/>
  <c r="V11" i="7"/>
  <c r="V12" i="7"/>
  <c r="V14" i="7"/>
  <c r="V16" i="7"/>
  <c r="V17" i="7"/>
  <c r="V18" i="7"/>
  <c r="V20" i="7"/>
  <c r="V21" i="7"/>
  <c r="V22" i="7"/>
  <c r="V23" i="7"/>
  <c r="V24" i="7"/>
  <c r="V25" i="7"/>
  <c r="V26" i="7"/>
  <c r="V27" i="7"/>
  <c r="V28" i="7"/>
  <c r="V29" i="7"/>
  <c r="V30" i="7"/>
  <c r="V31" i="7"/>
  <c r="V33" i="7"/>
  <c r="V34" i="7"/>
  <c r="V35" i="7"/>
  <c r="V36" i="7"/>
  <c r="V37" i="7"/>
  <c r="V38" i="7"/>
  <c r="V10" i="7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8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3" i="20"/>
  <c r="AH34" i="20"/>
  <c r="AH35" i="20"/>
  <c r="AH37" i="20"/>
  <c r="AH38" i="20"/>
  <c r="AH10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7" i="20"/>
  <c r="Z38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AH32" i="20" s="1"/>
  <c r="V33" i="20"/>
  <c r="V34" i="20"/>
  <c r="V35" i="20"/>
  <c r="V36" i="20"/>
  <c r="V37" i="20"/>
  <c r="V38" i="20"/>
  <c r="V10" i="20"/>
  <c r="I11" i="9"/>
  <c r="I12" i="9"/>
  <c r="I13" i="9"/>
  <c r="AG14" i="7"/>
  <c r="AG16" i="7"/>
  <c r="AG17" i="7"/>
  <c r="AG18" i="7"/>
  <c r="AG21" i="7"/>
  <c r="AG22" i="7"/>
  <c r="AG23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10" i="7"/>
  <c r="AF12" i="7"/>
  <c r="AF14" i="7"/>
  <c r="AF16" i="7"/>
  <c r="AF17" i="7"/>
  <c r="AF18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10" i="7"/>
  <c r="AE14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10" i="7"/>
  <c r="AC12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10" i="7"/>
  <c r="AB12" i="7"/>
  <c r="AB14" i="7"/>
  <c r="AB15" i="7"/>
  <c r="AB16" i="7"/>
  <c r="AB17" i="7"/>
  <c r="AB18" i="7"/>
  <c r="AB19" i="7"/>
  <c r="AB20" i="7"/>
  <c r="AB21" i="7"/>
  <c r="AB22" i="7"/>
  <c r="AB23" i="7"/>
  <c r="AB24" i="7"/>
  <c r="AB25" i="7"/>
  <c r="AB26" i="7"/>
  <c r="AB27" i="7"/>
  <c r="AB28" i="7"/>
  <c r="AB29" i="7"/>
  <c r="AB30" i="7"/>
  <c r="AB31" i="7"/>
  <c r="AB32" i="7"/>
  <c r="AB33" i="7"/>
  <c r="AB34" i="7"/>
  <c r="AB35" i="7"/>
  <c r="AB36" i="7"/>
  <c r="AB37" i="7"/>
  <c r="AB38" i="7"/>
  <c r="AB10" i="7"/>
  <c r="Y12" i="7"/>
  <c r="Y13" i="7"/>
  <c r="Z13" i="7" s="1"/>
  <c r="Y14" i="7"/>
  <c r="Y15" i="7"/>
  <c r="Z15" i="7" s="1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10" i="7"/>
  <c r="X12" i="7"/>
  <c r="X14" i="7"/>
  <c r="X15" i="7"/>
  <c r="AE15" i="7" s="1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10" i="7"/>
  <c r="U12" i="7"/>
  <c r="U14" i="7"/>
  <c r="U15" i="7"/>
  <c r="U16" i="7"/>
  <c r="U17" i="7"/>
  <c r="U18" i="7"/>
  <c r="U19" i="7"/>
  <c r="AF19" i="7" s="1"/>
  <c r="U20" i="7"/>
  <c r="AF20" i="7" s="1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10" i="7"/>
  <c r="T12" i="7"/>
  <c r="T13" i="7"/>
  <c r="T40" i="7" s="1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10" i="7"/>
  <c r="F25" i="7"/>
  <c r="G25" i="7"/>
  <c r="H25" i="7"/>
  <c r="I25" i="7"/>
  <c r="J25" i="7"/>
  <c r="K25" i="7"/>
  <c r="L25" i="7"/>
  <c r="N25" i="7"/>
  <c r="O25" i="7"/>
  <c r="P25" i="7"/>
  <c r="Q25" i="7"/>
  <c r="R25" i="7"/>
  <c r="E25" i="7"/>
  <c r="F19" i="7"/>
  <c r="O20" i="9" s="1"/>
  <c r="G19" i="7"/>
  <c r="H19" i="7"/>
  <c r="I19" i="7"/>
  <c r="J19" i="7"/>
  <c r="K19" i="7"/>
  <c r="L19" i="7"/>
  <c r="N19" i="7"/>
  <c r="O19" i="7"/>
  <c r="P19" i="7"/>
  <c r="Q19" i="7"/>
  <c r="R19" i="7"/>
  <c r="E19" i="7"/>
  <c r="F13" i="7"/>
  <c r="F40" i="7" s="1"/>
  <c r="G13" i="7"/>
  <c r="H13" i="7"/>
  <c r="I13" i="7"/>
  <c r="J13" i="7"/>
  <c r="K13" i="7"/>
  <c r="K40" i="7" s="1"/>
  <c r="L13" i="7"/>
  <c r="L40" i="7" s="1"/>
  <c r="N13" i="7"/>
  <c r="N40" i="7" s="1"/>
  <c r="O13" i="7"/>
  <c r="O40" i="7" s="1"/>
  <c r="P13" i="7"/>
  <c r="Q13" i="7"/>
  <c r="Q40" i="7" s="1"/>
  <c r="R13" i="7"/>
  <c r="R40" i="7" s="1"/>
  <c r="E13" i="7"/>
  <c r="E40" i="7" s="1"/>
  <c r="F10" i="7"/>
  <c r="G10" i="7"/>
  <c r="H10" i="7"/>
  <c r="I10" i="7"/>
  <c r="J10" i="7"/>
  <c r="K10" i="7"/>
  <c r="L10" i="7"/>
  <c r="N10" i="7"/>
  <c r="O10" i="7"/>
  <c r="P10" i="7"/>
  <c r="Q10" i="7"/>
  <c r="R10" i="7"/>
  <c r="E10" i="7"/>
  <c r="F19" i="20"/>
  <c r="U19" i="20" s="1"/>
  <c r="AF19" i="20" s="1"/>
  <c r="H19" i="20"/>
  <c r="I19" i="20"/>
  <c r="Y19" i="20" s="1"/>
  <c r="K19" i="20"/>
  <c r="L19" i="20"/>
  <c r="N19" i="20"/>
  <c r="O19" i="20"/>
  <c r="Q19" i="20"/>
  <c r="X19" i="20" s="1"/>
  <c r="R19" i="20"/>
  <c r="E19" i="20"/>
  <c r="T38" i="20"/>
  <c r="U38" i="20"/>
  <c r="X38" i="20"/>
  <c r="Y38" i="20"/>
  <c r="AB38" i="20"/>
  <c r="AC38" i="20"/>
  <c r="AE38" i="20"/>
  <c r="AG38" i="20" s="1"/>
  <c r="AF38" i="20"/>
  <c r="U18" i="20"/>
  <c r="U20" i="20"/>
  <c r="U21" i="20"/>
  <c r="U22" i="20"/>
  <c r="U23" i="20"/>
  <c r="U24" i="20"/>
  <c r="U25" i="20"/>
  <c r="U26" i="20"/>
  <c r="U27" i="20"/>
  <c r="U28" i="20"/>
  <c r="U29" i="20"/>
  <c r="AF29" i="20" s="1"/>
  <c r="AG29" i="20" s="1"/>
  <c r="U30" i="20"/>
  <c r="AF30" i="20" s="1"/>
  <c r="AG30" i="20" s="1"/>
  <c r="U31" i="20"/>
  <c r="AF31" i="20" s="1"/>
  <c r="AG31" i="20" s="1"/>
  <c r="U32" i="20"/>
  <c r="AF32" i="20" s="1"/>
  <c r="AG32" i="20" s="1"/>
  <c r="U33" i="20"/>
  <c r="AF33" i="20" s="1"/>
  <c r="AG33" i="20" s="1"/>
  <c r="U34" i="20"/>
  <c r="AF34" i="20" s="1"/>
  <c r="AG34" i="20" s="1"/>
  <c r="U35" i="20"/>
  <c r="AF35" i="20" s="1"/>
  <c r="AG35" i="20" s="1"/>
  <c r="U36" i="20"/>
  <c r="AF36" i="20" s="1"/>
  <c r="AG36" i="20" s="1"/>
  <c r="U37" i="20"/>
  <c r="AF37" i="20" s="1"/>
  <c r="AG12" i="20"/>
  <c r="AG13" i="20"/>
  <c r="AG14" i="20"/>
  <c r="AG15" i="20"/>
  <c r="AG16" i="20"/>
  <c r="AG17" i="20"/>
  <c r="AF12" i="20"/>
  <c r="AF13" i="20"/>
  <c r="AF14" i="20"/>
  <c r="AF15" i="20"/>
  <c r="AF16" i="20"/>
  <c r="AF17" i="20"/>
  <c r="AF18" i="20"/>
  <c r="AG18" i="20" s="1"/>
  <c r="AF20" i="20"/>
  <c r="AG20" i="20" s="1"/>
  <c r="AF21" i="20"/>
  <c r="AG21" i="20" s="1"/>
  <c r="AF22" i="20"/>
  <c r="AG22" i="20" s="1"/>
  <c r="AF23" i="20"/>
  <c r="AG23" i="20" s="1"/>
  <c r="AF24" i="20"/>
  <c r="AG24" i="20" s="1"/>
  <c r="AF25" i="20"/>
  <c r="AG25" i="20" s="1"/>
  <c r="AF26" i="20"/>
  <c r="AG26" i="20" s="1"/>
  <c r="AF27" i="20"/>
  <c r="AG27" i="20" s="1"/>
  <c r="AF28" i="20"/>
  <c r="AG28" i="20" s="1"/>
  <c r="AF10" i="20"/>
  <c r="AE12" i="20"/>
  <c r="AE13" i="20"/>
  <c r="AE14" i="20"/>
  <c r="AE15" i="20"/>
  <c r="AE16" i="20"/>
  <c r="AE17" i="20"/>
  <c r="AE18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11" i="20"/>
  <c r="AE10" i="20"/>
  <c r="AG10" i="20" s="1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10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10" i="20"/>
  <c r="Y12" i="20"/>
  <c r="Y13" i="20"/>
  <c r="Y14" i="20"/>
  <c r="Y15" i="20"/>
  <c r="Y16" i="20"/>
  <c r="Y17" i="20"/>
  <c r="Y18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10" i="20"/>
  <c r="X12" i="20"/>
  <c r="X13" i="20"/>
  <c r="X14" i="20"/>
  <c r="X15" i="20"/>
  <c r="X16" i="20"/>
  <c r="X17" i="20"/>
  <c r="X18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10" i="20"/>
  <c r="X11" i="20"/>
  <c r="Y11" i="20"/>
  <c r="AB11" i="20"/>
  <c r="AC11" i="20"/>
  <c r="AF11" i="20"/>
  <c r="U10" i="20"/>
  <c r="U12" i="20"/>
  <c r="U13" i="20"/>
  <c r="U14" i="20"/>
  <c r="U15" i="20"/>
  <c r="U16" i="20"/>
  <c r="U17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12" i="20"/>
  <c r="T13" i="20"/>
  <c r="T35" i="20"/>
  <c r="T36" i="20"/>
  <c r="T37" i="20"/>
  <c r="T10" i="20"/>
  <c r="S13" i="20"/>
  <c r="F13" i="20"/>
  <c r="H13" i="20"/>
  <c r="I13" i="20"/>
  <c r="K13" i="20"/>
  <c r="L13" i="20"/>
  <c r="N13" i="20"/>
  <c r="O13" i="20"/>
  <c r="Q13" i="20"/>
  <c r="R13" i="20"/>
  <c r="E13" i="20"/>
  <c r="H10" i="20"/>
  <c r="I10" i="20"/>
  <c r="K10" i="20"/>
  <c r="L10" i="20"/>
  <c r="N10" i="20"/>
  <c r="O10" i="20"/>
  <c r="Q10" i="20"/>
  <c r="R10" i="20"/>
  <c r="F10" i="20"/>
  <c r="E10" i="20"/>
  <c r="F25" i="20"/>
  <c r="H25" i="20"/>
  <c r="I25" i="20"/>
  <c r="K25" i="20"/>
  <c r="L25" i="20"/>
  <c r="N25" i="20"/>
  <c r="O25" i="20"/>
  <c r="Q25" i="20"/>
  <c r="R25" i="20"/>
  <c r="E25" i="20"/>
  <c r="N40" i="17"/>
  <c r="O40" i="17"/>
  <c r="R40" i="17"/>
  <c r="S40" i="17"/>
  <c r="T40" i="17"/>
  <c r="W40" i="17"/>
  <c r="D41" i="9" s="1"/>
  <c r="Y40" i="17"/>
  <c r="N10" i="17"/>
  <c r="O10" i="17"/>
  <c r="R10" i="17"/>
  <c r="S10" i="17"/>
  <c r="T10" i="17"/>
  <c r="M10" i="17"/>
  <c r="M40" i="17" s="1"/>
  <c r="N25" i="17"/>
  <c r="X25" i="17" s="1"/>
  <c r="O25" i="17"/>
  <c r="Y25" i="17" s="1"/>
  <c r="R25" i="17"/>
  <c r="S25" i="17"/>
  <c r="T25" i="17"/>
  <c r="U25" i="17"/>
  <c r="M25" i="17"/>
  <c r="W25" i="17" s="1"/>
  <c r="N19" i="17"/>
  <c r="O19" i="17"/>
  <c r="R19" i="17"/>
  <c r="S19" i="17"/>
  <c r="T19" i="17"/>
  <c r="M19" i="17"/>
  <c r="W19" i="17" s="1"/>
  <c r="S13" i="17"/>
  <c r="T13" i="17"/>
  <c r="R13" i="17"/>
  <c r="N13" i="17"/>
  <c r="O13" i="17"/>
  <c r="M13" i="17"/>
  <c r="Z21" i="17"/>
  <c r="Z31" i="17"/>
  <c r="Y14" i="17"/>
  <c r="Y15" i="17"/>
  <c r="Y16" i="17"/>
  <c r="Y17" i="17"/>
  <c r="Z17" i="17" s="1"/>
  <c r="Y18" i="17"/>
  <c r="Z18" i="17" s="1"/>
  <c r="Y20" i="17"/>
  <c r="Z20" i="17" s="1"/>
  <c r="Y21" i="17"/>
  <c r="Y22" i="17"/>
  <c r="Y23" i="17"/>
  <c r="Y24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X13" i="17"/>
  <c r="X14" i="17"/>
  <c r="Z14" i="17" s="1"/>
  <c r="X15" i="17"/>
  <c r="Z15" i="17" s="1"/>
  <c r="X16" i="17"/>
  <c r="Z16" i="17" s="1"/>
  <c r="X17" i="17"/>
  <c r="X18" i="17"/>
  <c r="X20" i="17"/>
  <c r="X21" i="17"/>
  <c r="X22" i="17"/>
  <c r="X23" i="17"/>
  <c r="X24" i="17"/>
  <c r="X26" i="17"/>
  <c r="X27" i="17"/>
  <c r="X28" i="17"/>
  <c r="X29" i="17"/>
  <c r="X30" i="17"/>
  <c r="X31" i="17"/>
  <c r="X32" i="17"/>
  <c r="X33" i="17"/>
  <c r="X34" i="17"/>
  <c r="X35" i="17"/>
  <c r="X36" i="17"/>
  <c r="E37" i="9" s="1"/>
  <c r="X37" i="17"/>
  <c r="Z37" i="17" s="1"/>
  <c r="X38" i="17"/>
  <c r="Z38" i="17" s="1"/>
  <c r="W13" i="17"/>
  <c r="W14" i="17"/>
  <c r="W15" i="17"/>
  <c r="W16" i="17"/>
  <c r="W17" i="17"/>
  <c r="W18" i="17"/>
  <c r="W20" i="17"/>
  <c r="W21" i="17"/>
  <c r="W22" i="17"/>
  <c r="Z22" i="17" s="1"/>
  <c r="W23" i="17"/>
  <c r="Z23" i="17" s="1"/>
  <c r="W24" i="17"/>
  <c r="Z24" i="17" s="1"/>
  <c r="W26" i="17"/>
  <c r="Z26" i="17" s="1"/>
  <c r="W27" i="17"/>
  <c r="Z27" i="17" s="1"/>
  <c r="W28" i="17"/>
  <c r="Z28" i="17" s="1"/>
  <c r="W29" i="17"/>
  <c r="Z29" i="17" s="1"/>
  <c r="W30" i="17"/>
  <c r="Z30" i="17" s="1"/>
  <c r="W31" i="17"/>
  <c r="W32" i="17"/>
  <c r="Z32" i="17" s="1"/>
  <c r="AI32" i="7" s="1"/>
  <c r="W33" i="17"/>
  <c r="Z33" i="17" s="1"/>
  <c r="W34" i="17"/>
  <c r="Z34" i="17" s="1"/>
  <c r="W35" i="17"/>
  <c r="Z35" i="17" s="1"/>
  <c r="W36" i="17"/>
  <c r="D37" i="9" s="1"/>
  <c r="W37" i="17"/>
  <c r="W38" i="17"/>
  <c r="U27" i="17"/>
  <c r="U28" i="17"/>
  <c r="U29" i="17"/>
  <c r="U30" i="17"/>
  <c r="U31" i="17"/>
  <c r="U32" i="17"/>
  <c r="U33" i="17"/>
  <c r="U34" i="17"/>
  <c r="U35" i="17"/>
  <c r="U36" i="17"/>
  <c r="U40" i="17" s="1"/>
  <c r="U37" i="17"/>
  <c r="U38" i="17"/>
  <c r="U26" i="17"/>
  <c r="U21" i="17"/>
  <c r="U22" i="17"/>
  <c r="U23" i="17"/>
  <c r="U24" i="17"/>
  <c r="U20" i="17"/>
  <c r="U19" i="17" s="1"/>
  <c r="U15" i="17"/>
  <c r="U13" i="17" s="1"/>
  <c r="U16" i="17"/>
  <c r="U17" i="17"/>
  <c r="U18" i="17"/>
  <c r="U14" i="17"/>
  <c r="P21" i="17"/>
  <c r="P22" i="17"/>
  <c r="P23" i="17"/>
  <c r="P24" i="17"/>
  <c r="P20" i="17"/>
  <c r="P19" i="17" s="1"/>
  <c r="P15" i="17"/>
  <c r="P16" i="17"/>
  <c r="P17" i="17"/>
  <c r="P18" i="17"/>
  <c r="P27" i="17"/>
  <c r="P28" i="17"/>
  <c r="P25" i="17" s="1"/>
  <c r="P29" i="17"/>
  <c r="P30" i="17"/>
  <c r="P31" i="17"/>
  <c r="P32" i="17"/>
  <c r="P33" i="17"/>
  <c r="P34" i="17"/>
  <c r="P35" i="17"/>
  <c r="P36" i="17"/>
  <c r="P37" i="17"/>
  <c r="P38" i="17"/>
  <c r="P26" i="17"/>
  <c r="U12" i="17"/>
  <c r="X40" i="17" l="1"/>
  <c r="E41" i="9" s="1"/>
  <c r="Z36" i="20"/>
  <c r="AH36" i="20" s="1"/>
  <c r="Z36" i="7"/>
  <c r="Z40" i="7" s="1"/>
  <c r="Z36" i="17"/>
  <c r="V32" i="7"/>
  <c r="D33" i="9"/>
  <c r="Z40" i="17"/>
  <c r="G41" i="9" s="1"/>
  <c r="AH32" i="7"/>
  <c r="AH19" i="7"/>
  <c r="AG19" i="7"/>
  <c r="AI19" i="7" s="1"/>
  <c r="AH20" i="7"/>
  <c r="AG20" i="7"/>
  <c r="AI20" i="7" s="1"/>
  <c r="V19" i="7"/>
  <c r="AE37" i="20"/>
  <c r="AG37" i="20"/>
  <c r="AI37" i="20" s="1"/>
  <c r="AI10" i="20"/>
  <c r="AK35" i="9"/>
  <c r="AH16" i="9"/>
  <c r="AH13" i="9"/>
  <c r="AL32" i="9"/>
  <c r="AE17" i="9"/>
  <c r="AK34" i="9"/>
  <c r="AK33" i="9"/>
  <c r="AG20" i="9"/>
  <c r="AM36" i="9"/>
  <c r="AC33" i="9"/>
  <c r="AE16" i="9"/>
  <c r="AG19" i="9"/>
  <c r="AG18" i="9"/>
  <c r="AH19" i="9"/>
  <c r="AC27" i="9"/>
  <c r="AH38" i="9"/>
  <c r="AH34" i="9"/>
  <c r="AG27" i="9"/>
  <c r="AL22" i="9"/>
  <c r="AM27" i="9"/>
  <c r="AG26" i="9"/>
  <c r="AM26" i="9"/>
  <c r="AK37" i="9"/>
  <c r="AM25" i="9"/>
  <c r="AG24" i="9"/>
  <c r="AC19" i="9"/>
  <c r="AE25" i="9"/>
  <c r="AH36" i="9"/>
  <c r="AH37" i="9"/>
  <c r="AH35" i="9"/>
  <c r="AH31" i="9"/>
  <c r="AI30" i="9"/>
  <c r="AM23" i="9"/>
  <c r="AE24" i="9"/>
  <c r="AH32" i="9"/>
  <c r="R13" i="9"/>
  <c r="AC29" i="9"/>
  <c r="AD22" i="9"/>
  <c r="AE14" i="9"/>
  <c r="AC30" i="9"/>
  <c r="AL30" i="9"/>
  <c r="R12" i="9"/>
  <c r="AD21" i="9"/>
  <c r="AE13" i="9"/>
  <c r="AD20" i="9"/>
  <c r="AE34" i="9"/>
  <c r="R35" i="9"/>
  <c r="AC26" i="9"/>
  <c r="AD19" i="9"/>
  <c r="AE23" i="9"/>
  <c r="AL31" i="9"/>
  <c r="AK36" i="9"/>
  <c r="AH17" i="9"/>
  <c r="AL34" i="9"/>
  <c r="AD11" i="9"/>
  <c r="AD18" i="9"/>
  <c r="AE32" i="9"/>
  <c r="AI20" i="9"/>
  <c r="AM33" i="9"/>
  <c r="AH33" i="9"/>
  <c r="AI37" i="9"/>
  <c r="AK25" i="9"/>
  <c r="AD17" i="9"/>
  <c r="AM24" i="9"/>
  <c r="AI31" i="9"/>
  <c r="AG34" i="9"/>
  <c r="AO34" i="9" s="1"/>
  <c r="AS34" i="9" s="1"/>
  <c r="AG29" i="9"/>
  <c r="AM29" i="9"/>
  <c r="AK24" i="9"/>
  <c r="AO24" i="9" s="1"/>
  <c r="AS24" i="9" s="1"/>
  <c r="AE30" i="9"/>
  <c r="AM37" i="9"/>
  <c r="AM35" i="9"/>
  <c r="AI19" i="9"/>
  <c r="AG28" i="9"/>
  <c r="AE29" i="9"/>
  <c r="AG25" i="9"/>
  <c r="AC11" i="9"/>
  <c r="V41" i="9"/>
  <c r="AA41" i="9"/>
  <c r="AL38" i="9"/>
  <c r="R21" i="9"/>
  <c r="AL37" i="9"/>
  <c r="AM19" i="9"/>
  <c r="AC28" i="9"/>
  <c r="Q30" i="9"/>
  <c r="AL36" i="9"/>
  <c r="AM12" i="9"/>
  <c r="AE19" i="9"/>
  <c r="AE22" i="9"/>
  <c r="AG17" i="9"/>
  <c r="AH18" i="9"/>
  <c r="S24" i="9"/>
  <c r="Q29" i="9"/>
  <c r="AG36" i="9"/>
  <c r="AG14" i="9"/>
  <c r="AH39" i="9"/>
  <c r="AH15" i="9"/>
  <c r="Q26" i="9"/>
  <c r="R32" i="9"/>
  <c r="AD38" i="9"/>
  <c r="AD16" i="9"/>
  <c r="Q24" i="9"/>
  <c r="M41" i="9"/>
  <c r="AD36" i="9"/>
  <c r="AL21" i="9"/>
  <c r="AG16" i="9"/>
  <c r="Q28" i="9"/>
  <c r="AG37" i="9"/>
  <c r="AL33" i="9"/>
  <c r="AC24" i="9"/>
  <c r="AL29" i="9"/>
  <c r="AM34" i="9"/>
  <c r="AG32" i="9"/>
  <c r="AI39" i="9"/>
  <c r="AL28" i="9"/>
  <c r="AL19" i="9"/>
  <c r="AE33" i="9"/>
  <c r="AL17" i="9"/>
  <c r="AG38" i="9"/>
  <c r="AC25" i="9"/>
  <c r="AG15" i="9"/>
  <c r="Q27" i="9"/>
  <c r="S37" i="9"/>
  <c r="AD39" i="9"/>
  <c r="AG33" i="9"/>
  <c r="AI38" i="9"/>
  <c r="AI16" i="9"/>
  <c r="AL27" i="9"/>
  <c r="AC18" i="9"/>
  <c r="AD33" i="9"/>
  <c r="AL18" i="9"/>
  <c r="AI32" i="9"/>
  <c r="AM16" i="9"/>
  <c r="AK12" i="9"/>
  <c r="AE18" i="9"/>
  <c r="AE12" i="9"/>
  <c r="S22" i="9"/>
  <c r="AM15" i="9"/>
  <c r="AD25" i="9"/>
  <c r="AE39" i="9"/>
  <c r="S21" i="9"/>
  <c r="AM13" i="9"/>
  <c r="AC32" i="9"/>
  <c r="AD24" i="9"/>
  <c r="AE38" i="9"/>
  <c r="AL35" i="9"/>
  <c r="AG23" i="9"/>
  <c r="AC31" i="9"/>
  <c r="AG22" i="9"/>
  <c r="AD37" i="9"/>
  <c r="AE36" i="9"/>
  <c r="AH23" i="9"/>
  <c r="AK13" i="9"/>
  <c r="S23" i="9"/>
  <c r="AM38" i="9"/>
  <c r="Q23" i="9"/>
  <c r="AG21" i="9"/>
  <c r="AE35" i="9"/>
  <c r="Q22" i="9"/>
  <c r="AL24" i="9"/>
  <c r="AP24" i="9" s="1"/>
  <c r="AT24" i="9" s="1"/>
  <c r="AC17" i="9"/>
  <c r="AD32" i="9"/>
  <c r="AL23" i="9"/>
  <c r="AD31" i="9"/>
  <c r="AK39" i="9"/>
  <c r="AK17" i="9"/>
  <c r="AC15" i="9"/>
  <c r="AM22" i="9"/>
  <c r="AC14" i="9"/>
  <c r="Z41" i="9"/>
  <c r="AK15" i="9"/>
  <c r="AG35" i="9"/>
  <c r="AG13" i="9"/>
  <c r="AC21" i="9"/>
  <c r="AD28" i="9"/>
  <c r="AD35" i="9"/>
  <c r="AD13" i="9"/>
  <c r="AM20" i="9"/>
  <c r="AI27" i="9"/>
  <c r="AM11" i="9"/>
  <c r="AM18" i="9"/>
  <c r="AM39" i="9"/>
  <c r="AM17" i="9"/>
  <c r="AG31" i="9"/>
  <c r="Q21" i="9"/>
  <c r="AC39" i="9"/>
  <c r="AL39" i="9"/>
  <c r="AK18" i="9"/>
  <c r="AL16" i="9"/>
  <c r="AP16" i="9" s="1"/>
  <c r="AT16" i="9" s="1"/>
  <c r="AI33" i="9"/>
  <c r="AC37" i="9"/>
  <c r="AC23" i="9"/>
  <c r="AD30" i="9"/>
  <c r="AL15" i="9"/>
  <c r="AC36" i="9"/>
  <c r="AK22" i="9"/>
  <c r="AD29" i="9"/>
  <c r="AM21" i="9"/>
  <c r="AE28" i="9"/>
  <c r="AC34" i="9"/>
  <c r="AG12" i="9"/>
  <c r="AC20" i="9"/>
  <c r="AD27" i="9"/>
  <c r="AD34" i="9"/>
  <c r="AD12" i="9"/>
  <c r="AE26" i="9"/>
  <c r="S26" i="9"/>
  <c r="AI26" i="9"/>
  <c r="AI29" i="9"/>
  <c r="AG11" i="9"/>
  <c r="I41" i="9"/>
  <c r="S11" i="9"/>
  <c r="S18" i="9"/>
  <c r="AE21" i="9"/>
  <c r="AH27" i="9"/>
  <c r="AI28" i="9"/>
  <c r="AQ28" i="9" s="1"/>
  <c r="AU28" i="9" s="1"/>
  <c r="AK27" i="9"/>
  <c r="AO27" i="9" s="1"/>
  <c r="AS27" i="9" s="1"/>
  <c r="AE27" i="9"/>
  <c r="S17" i="9"/>
  <c r="AM32" i="9"/>
  <c r="AE20" i="9"/>
  <c r="AK26" i="9"/>
  <c r="AC13" i="9"/>
  <c r="AD26" i="9"/>
  <c r="AM31" i="9"/>
  <c r="Q19" i="9"/>
  <c r="AI24" i="9"/>
  <c r="AC12" i="9"/>
  <c r="AG30" i="9"/>
  <c r="S15" i="9"/>
  <c r="Q20" i="9"/>
  <c r="AK20" i="9"/>
  <c r="AL25" i="9"/>
  <c r="AP25" i="9" s="1"/>
  <c r="AT25" i="9" s="1"/>
  <c r="AM30" i="9"/>
  <c r="Q18" i="9"/>
  <c r="W41" i="9"/>
  <c r="AI23" i="9"/>
  <c r="AE11" i="9"/>
  <c r="AD15" i="9"/>
  <c r="Y41" i="9"/>
  <c r="U41" i="9"/>
  <c r="AK23" i="9"/>
  <c r="AH22" i="9"/>
  <c r="AE15" i="9"/>
  <c r="S33" i="9"/>
  <c r="AD23" i="9"/>
  <c r="S31" i="9"/>
  <c r="Q14" i="9"/>
  <c r="AK14" i="9"/>
  <c r="AL13" i="9"/>
  <c r="AC22" i="9"/>
  <c r="AD14" i="9"/>
  <c r="AK28" i="9"/>
  <c r="AK19" i="9"/>
  <c r="AO19" i="9" s="1"/>
  <c r="AS19" i="9" s="1"/>
  <c r="Q17" i="9"/>
  <c r="S35" i="9"/>
  <c r="AI35" i="9"/>
  <c r="S38" i="9"/>
  <c r="AE37" i="9"/>
  <c r="AK21" i="9"/>
  <c r="AC35" i="9"/>
  <c r="Q38" i="9"/>
  <c r="Q37" i="9"/>
  <c r="Q11" i="9"/>
  <c r="AK11" i="9"/>
  <c r="R27" i="9"/>
  <c r="AI11" i="9"/>
  <c r="AI15" i="9"/>
  <c r="AL12" i="9"/>
  <c r="AP12" i="9" s="1"/>
  <c r="AT12" i="9" s="1"/>
  <c r="S25" i="9"/>
  <c r="AI25" i="9"/>
  <c r="AQ25" i="9" s="1"/>
  <c r="AU25" i="9" s="1"/>
  <c r="AG39" i="9"/>
  <c r="Q39" i="9"/>
  <c r="S36" i="9"/>
  <c r="AI36" i="9"/>
  <c r="AI22" i="9"/>
  <c r="S12" i="9"/>
  <c r="AI12" i="9"/>
  <c r="S39" i="9"/>
  <c r="AI21" i="9"/>
  <c r="S34" i="9"/>
  <c r="AI34" i="9"/>
  <c r="AH21" i="9"/>
  <c r="AH29" i="9"/>
  <c r="Q16" i="9"/>
  <c r="S32" i="9"/>
  <c r="Q15" i="9"/>
  <c r="AI18" i="9"/>
  <c r="AK16" i="9"/>
  <c r="Q36" i="9"/>
  <c r="AI17" i="9"/>
  <c r="AE31" i="9"/>
  <c r="Q31" i="9"/>
  <c r="AK31" i="9"/>
  <c r="AK30" i="9"/>
  <c r="AK29" i="9"/>
  <c r="S13" i="9"/>
  <c r="AI13" i="9"/>
  <c r="AH30" i="9"/>
  <c r="AH28" i="9"/>
  <c r="R22" i="9"/>
  <c r="S27" i="9"/>
  <c r="Q32" i="9"/>
  <c r="AK32" i="9"/>
  <c r="AC38" i="9"/>
  <c r="AC16" i="9"/>
  <c r="AK38" i="9"/>
  <c r="O41" i="9"/>
  <c r="S20" i="9"/>
  <c r="Q25" i="9"/>
  <c r="R31" i="9"/>
  <c r="S19" i="9"/>
  <c r="R25" i="9"/>
  <c r="S30" i="9"/>
  <c r="Q35" i="9"/>
  <c r="Q13" i="9"/>
  <c r="R24" i="9"/>
  <c r="S29" i="9"/>
  <c r="Q34" i="9"/>
  <c r="Q12" i="9"/>
  <c r="R23" i="9"/>
  <c r="S28" i="9"/>
  <c r="Q33" i="9"/>
  <c r="X13" i="7"/>
  <c r="X40" i="7" s="1"/>
  <c r="U13" i="7"/>
  <c r="V13" i="7" s="1"/>
  <c r="O14" i="9"/>
  <c r="AC13" i="7"/>
  <c r="AC40" i="7" s="1"/>
  <c r="K14" i="9"/>
  <c r="AB13" i="7"/>
  <c r="Y40" i="7"/>
  <c r="AF15" i="7"/>
  <c r="AH15" i="7" s="1"/>
  <c r="AF13" i="7"/>
  <c r="V15" i="7"/>
  <c r="U40" i="7"/>
  <c r="S16" i="9"/>
  <c r="AG15" i="7"/>
  <c r="AI15" i="7" s="1"/>
  <c r="AE34" i="19"/>
  <c r="AE33" i="19"/>
  <c r="R33" i="9"/>
  <c r="AE36" i="19"/>
  <c r="R38" i="9"/>
  <c r="R36" i="9"/>
  <c r="R15" i="9"/>
  <c r="R16" i="9"/>
  <c r="N11" i="9"/>
  <c r="AF27" i="19"/>
  <c r="AH27" i="19" s="1"/>
  <c r="AF26" i="19"/>
  <c r="AH26" i="19" s="1"/>
  <c r="R19" i="9"/>
  <c r="J26" i="9"/>
  <c r="AH26" i="9" s="1"/>
  <c r="R18" i="9"/>
  <c r="AE22" i="19"/>
  <c r="AE21" i="19"/>
  <c r="AG21" i="19" s="1"/>
  <c r="AI21" i="19" s="1"/>
  <c r="AF24" i="19"/>
  <c r="AH24" i="19" s="1"/>
  <c r="Y13" i="19"/>
  <c r="R30" i="9"/>
  <c r="AE20" i="19"/>
  <c r="AG20" i="19" s="1"/>
  <c r="AI20" i="19" s="1"/>
  <c r="AF28" i="19"/>
  <c r="AH28" i="19" s="1"/>
  <c r="Y19" i="19"/>
  <c r="Z19" i="19" s="1"/>
  <c r="AE18" i="19"/>
  <c r="N26" i="9"/>
  <c r="AL26" i="9" s="1"/>
  <c r="AE17" i="19"/>
  <c r="AG17" i="19" s="1"/>
  <c r="AI17" i="19" s="1"/>
  <c r="R37" i="9"/>
  <c r="AF21" i="19"/>
  <c r="AH21" i="19" s="1"/>
  <c r="AE16" i="19"/>
  <c r="AF20" i="19"/>
  <c r="AH20" i="19" s="1"/>
  <c r="AF11" i="19"/>
  <c r="AH11" i="19" s="1"/>
  <c r="AE15" i="19"/>
  <c r="T13" i="19"/>
  <c r="AF23" i="19"/>
  <c r="AH23" i="19" s="1"/>
  <c r="AF22" i="19"/>
  <c r="AH22" i="19" s="1"/>
  <c r="J14" i="9"/>
  <c r="AH14" i="9" s="1"/>
  <c r="R34" i="9"/>
  <c r="J20" i="9"/>
  <c r="AH20" i="9" s="1"/>
  <c r="E40" i="19"/>
  <c r="J11" i="9"/>
  <c r="R39" i="9"/>
  <c r="R17" i="9"/>
  <c r="Z11" i="19"/>
  <c r="AE32" i="19"/>
  <c r="AE38" i="19"/>
  <c r="AG38" i="19" s="1"/>
  <c r="AI38" i="19" s="1"/>
  <c r="AE14" i="19"/>
  <c r="AG14" i="19" s="1"/>
  <c r="AI14" i="19" s="1"/>
  <c r="AF18" i="19"/>
  <c r="AH18" i="19" s="1"/>
  <c r="AE37" i="19"/>
  <c r="AG37" i="19" s="1"/>
  <c r="AI37" i="19" s="1"/>
  <c r="AE12" i="19"/>
  <c r="AG12" i="19" s="1"/>
  <c r="AI12" i="19" s="1"/>
  <c r="T19" i="19"/>
  <c r="AE19" i="19" s="1"/>
  <c r="Q40" i="19"/>
  <c r="AE11" i="19"/>
  <c r="AF16" i="19"/>
  <c r="AH16" i="19" s="1"/>
  <c r="AF38" i="19"/>
  <c r="AH38" i="19" s="1"/>
  <c r="AF15" i="19"/>
  <c r="AH15" i="19" s="1"/>
  <c r="R29" i="9"/>
  <c r="AF37" i="19"/>
  <c r="AH37" i="19" s="1"/>
  <c r="AF14" i="19"/>
  <c r="AH14" i="19" s="1"/>
  <c r="R28" i="9"/>
  <c r="AF36" i="19"/>
  <c r="AH36" i="19" s="1"/>
  <c r="AE26" i="19"/>
  <c r="AG26" i="19" s="1"/>
  <c r="AI26" i="19" s="1"/>
  <c r="AF29" i="19"/>
  <c r="AH29" i="19" s="1"/>
  <c r="AF12" i="19"/>
  <c r="AH12" i="19" s="1"/>
  <c r="Z25" i="19"/>
  <c r="AF25" i="19"/>
  <c r="AH25" i="19" s="1"/>
  <c r="AG34" i="19"/>
  <c r="AI34" i="19" s="1"/>
  <c r="AG33" i="19"/>
  <c r="AI33" i="19" s="1"/>
  <c r="Z18" i="19"/>
  <c r="Z16" i="19"/>
  <c r="Z14" i="19"/>
  <c r="U13" i="19"/>
  <c r="N14" i="9"/>
  <c r="AL14" i="9" s="1"/>
  <c r="N40" i="19"/>
  <c r="AG22" i="19"/>
  <c r="AI22" i="19" s="1"/>
  <c r="L40" i="19"/>
  <c r="AC10" i="19"/>
  <c r="AF35" i="19"/>
  <c r="AH35" i="19" s="1"/>
  <c r="AE31" i="19"/>
  <c r="AF34" i="19"/>
  <c r="AH34" i="19" s="1"/>
  <c r="AG23" i="19"/>
  <c r="AI23" i="19" s="1"/>
  <c r="AE30" i="19"/>
  <c r="AF33" i="19"/>
  <c r="AH33" i="19" s="1"/>
  <c r="AF17" i="19"/>
  <c r="AH17" i="19" s="1"/>
  <c r="P40" i="19"/>
  <c r="U19" i="19"/>
  <c r="V19" i="19" s="1"/>
  <c r="I40" i="19"/>
  <c r="AE29" i="19"/>
  <c r="AG29" i="19" s="1"/>
  <c r="AI29" i="19" s="1"/>
  <c r="AF32" i="19"/>
  <c r="AH32" i="19" s="1"/>
  <c r="H40" i="19"/>
  <c r="X10" i="19"/>
  <c r="AE10" i="19" s="1"/>
  <c r="AE28" i="19"/>
  <c r="AG28" i="19" s="1"/>
  <c r="AI28" i="19" s="1"/>
  <c r="AF31" i="19"/>
  <c r="AH31" i="19" s="1"/>
  <c r="Z15" i="19"/>
  <c r="G40" i="19"/>
  <c r="AE27" i="19"/>
  <c r="AG27" i="19" s="1"/>
  <c r="AI27" i="19" s="1"/>
  <c r="AF30" i="19"/>
  <c r="AH30" i="19" s="1"/>
  <c r="V29" i="19"/>
  <c r="AE24" i="19"/>
  <c r="Z38" i="19"/>
  <c r="Z37" i="19"/>
  <c r="Z36" i="19"/>
  <c r="Z35" i="19"/>
  <c r="N20" i="9"/>
  <c r="R40" i="19"/>
  <c r="K40" i="19"/>
  <c r="AB13" i="19"/>
  <c r="AB40" i="19" s="1"/>
  <c r="T25" i="19"/>
  <c r="J40" i="19"/>
  <c r="O40" i="19"/>
  <c r="X25" i="19"/>
  <c r="AE25" i="19" s="1"/>
  <c r="AG25" i="19" s="1"/>
  <c r="AI25" i="19" s="1"/>
  <c r="U10" i="19"/>
  <c r="V10" i="19" s="1"/>
  <c r="X13" i="19"/>
  <c r="X40" i="19" s="1"/>
  <c r="Y10" i="19"/>
  <c r="Z10" i="19" s="1"/>
  <c r="F40" i="19"/>
  <c r="T10" i="19"/>
  <c r="AE19" i="20"/>
  <c r="AG19" i="20" s="1"/>
  <c r="AG11" i="20"/>
  <c r="AI11" i="20" s="1"/>
  <c r="Z25" i="17"/>
  <c r="Y13" i="17"/>
  <c r="Z13" i="17" s="1"/>
  <c r="X19" i="17"/>
  <c r="Z19" i="17" s="1"/>
  <c r="Y19" i="17"/>
  <c r="G37" i="9" l="1"/>
  <c r="AI36" i="7"/>
  <c r="AH36" i="7"/>
  <c r="AI36" i="20"/>
  <c r="V40" i="7"/>
  <c r="AO35" i="9"/>
  <c r="AS35" i="9" s="1"/>
  <c r="AO33" i="9"/>
  <c r="AS33" i="9" s="1"/>
  <c r="AO20" i="9"/>
  <c r="AS20" i="9" s="1"/>
  <c r="AQ16" i="9"/>
  <c r="AU16" i="9" s="1"/>
  <c r="AP33" i="9"/>
  <c r="AT33" i="9" s="1"/>
  <c r="AO18" i="9"/>
  <c r="AS18" i="9" s="1"/>
  <c r="AQ37" i="9"/>
  <c r="AQ27" i="9"/>
  <c r="AU27" i="9" s="1"/>
  <c r="AO21" i="9"/>
  <c r="AS21" i="9" s="1"/>
  <c r="AP38" i="9"/>
  <c r="AT38" i="9" s="1"/>
  <c r="AP32" i="9"/>
  <c r="AT32" i="9" s="1"/>
  <c r="AQ36" i="9"/>
  <c r="AU36" i="9" s="1"/>
  <c r="AO28" i="9"/>
  <c r="AS28" i="9" s="1"/>
  <c r="AP39" i="9"/>
  <c r="AT39" i="9" s="1"/>
  <c r="AP13" i="9"/>
  <c r="AT13" i="9" s="1"/>
  <c r="AP30" i="9"/>
  <c r="AT30" i="9" s="1"/>
  <c r="AO29" i="9"/>
  <c r="AS29" i="9" s="1"/>
  <c r="AQ26" i="9"/>
  <c r="AU26" i="9" s="1"/>
  <c r="AP34" i="9"/>
  <c r="AT34" i="9" s="1"/>
  <c r="AP19" i="9"/>
  <c r="AT19" i="9" s="1"/>
  <c r="AO26" i="9"/>
  <c r="AS26" i="9" s="1"/>
  <c r="AP22" i="9"/>
  <c r="AT22" i="9" s="1"/>
  <c r="AO36" i="9"/>
  <c r="AS36" i="9" s="1"/>
  <c r="AP31" i="9"/>
  <c r="AT31" i="9" s="1"/>
  <c r="AO17" i="9"/>
  <c r="AS17" i="9" s="1"/>
  <c r="AO38" i="9"/>
  <c r="AS38" i="9" s="1"/>
  <c r="AP15" i="9"/>
  <c r="AT15" i="9" s="1"/>
  <c r="AO37" i="9"/>
  <c r="AQ23" i="9"/>
  <c r="AU23" i="9" s="1"/>
  <c r="AQ30" i="9"/>
  <c r="AU30" i="9" s="1"/>
  <c r="AQ33" i="9"/>
  <c r="AU33" i="9" s="1"/>
  <c r="AP35" i="9"/>
  <c r="AT35" i="9" s="1"/>
  <c r="AO13" i="9"/>
  <c r="AS13" i="9" s="1"/>
  <c r="AP36" i="9"/>
  <c r="AT36" i="9" s="1"/>
  <c r="AQ29" i="9"/>
  <c r="AU29" i="9" s="1"/>
  <c r="AQ19" i="9"/>
  <c r="AU19" i="9" s="1"/>
  <c r="AP37" i="9"/>
  <c r="AQ35" i="9"/>
  <c r="AU35" i="9" s="1"/>
  <c r="AO14" i="9"/>
  <c r="AS14" i="9" s="1"/>
  <c r="AQ15" i="9"/>
  <c r="AU15" i="9" s="1"/>
  <c r="AP17" i="9"/>
  <c r="AT17" i="9" s="1"/>
  <c r="AP18" i="9"/>
  <c r="AT18" i="9" s="1"/>
  <c r="AQ24" i="9"/>
  <c r="AU24" i="9" s="1"/>
  <c r="AO16" i="9"/>
  <c r="AS16" i="9" s="1"/>
  <c r="AQ38" i="9"/>
  <c r="AU38" i="9" s="1"/>
  <c r="AQ20" i="9"/>
  <c r="AU20" i="9" s="1"/>
  <c r="AO25" i="9"/>
  <c r="AS25" i="9" s="1"/>
  <c r="AQ31" i="9"/>
  <c r="AU31" i="9" s="1"/>
  <c r="AO31" i="9"/>
  <c r="AS31" i="9" s="1"/>
  <c r="AO23" i="9"/>
  <c r="AS23" i="9" s="1"/>
  <c r="AO15" i="9"/>
  <c r="AS15" i="9" s="1"/>
  <c r="AP27" i="9"/>
  <c r="AT27" i="9" s="1"/>
  <c r="AO12" i="9"/>
  <c r="AS12" i="9" s="1"/>
  <c r="AQ39" i="9"/>
  <c r="AU39" i="9" s="1"/>
  <c r="AO32" i="9"/>
  <c r="AS32" i="9" s="1"/>
  <c r="AP21" i="9"/>
  <c r="AT21" i="9" s="1"/>
  <c r="AQ32" i="9"/>
  <c r="AU32" i="9" s="1"/>
  <c r="AQ34" i="9"/>
  <c r="AU34" i="9" s="1"/>
  <c r="AP29" i="9"/>
  <c r="AT29" i="9" s="1"/>
  <c r="AP28" i="9"/>
  <c r="AT28" i="9" s="1"/>
  <c r="AQ12" i="9"/>
  <c r="AU12" i="9" s="1"/>
  <c r="AQ13" i="9"/>
  <c r="AU13" i="9" s="1"/>
  <c r="AQ22" i="9"/>
  <c r="AU22" i="9" s="1"/>
  <c r="AO39" i="9"/>
  <c r="AS39" i="9" s="1"/>
  <c r="AO30" i="9"/>
  <c r="AS30" i="9" s="1"/>
  <c r="AQ18" i="9"/>
  <c r="AU18" i="9" s="1"/>
  <c r="AP14" i="9"/>
  <c r="AT14" i="9" s="1"/>
  <c r="AO22" i="9"/>
  <c r="AS22" i="9" s="1"/>
  <c r="AD41" i="9"/>
  <c r="AQ17" i="9"/>
  <c r="AU17" i="9" s="1"/>
  <c r="AP26" i="9"/>
  <c r="AT26" i="9" s="1"/>
  <c r="AP23" i="9"/>
  <c r="AT23" i="9" s="1"/>
  <c r="AC41" i="9"/>
  <c r="AQ21" i="9"/>
  <c r="AU21" i="9" s="1"/>
  <c r="AE41" i="9"/>
  <c r="AK41" i="9"/>
  <c r="R11" i="9"/>
  <c r="J41" i="9"/>
  <c r="AH11" i="9"/>
  <c r="R20" i="9"/>
  <c r="AL20" i="9"/>
  <c r="AP20" i="9" s="1"/>
  <c r="AT20" i="9" s="1"/>
  <c r="S14" i="9"/>
  <c r="S41" i="9" s="1"/>
  <c r="AM14" i="9"/>
  <c r="AM41" i="9" s="1"/>
  <c r="Q41" i="9"/>
  <c r="AO11" i="9"/>
  <c r="AG41" i="9"/>
  <c r="AL11" i="9"/>
  <c r="N41" i="9"/>
  <c r="AI14" i="9"/>
  <c r="AI41" i="9" s="1"/>
  <c r="K41" i="9"/>
  <c r="AQ11" i="9"/>
  <c r="AU11" i="9" s="1"/>
  <c r="AE13" i="7"/>
  <c r="AE40" i="7" s="1"/>
  <c r="AB40" i="7"/>
  <c r="AF40" i="7"/>
  <c r="AH13" i="7"/>
  <c r="AH40" i="7" s="1"/>
  <c r="T40" i="19"/>
  <c r="AG15" i="19"/>
  <c r="AI15" i="19" s="1"/>
  <c r="Z13" i="19"/>
  <c r="Z40" i="19" s="1"/>
  <c r="Y40" i="19"/>
  <c r="V13" i="19"/>
  <c r="V40" i="19" s="1"/>
  <c r="U40" i="19"/>
  <c r="R14" i="9"/>
  <c r="AG18" i="19"/>
  <c r="AI18" i="19" s="1"/>
  <c r="AG11" i="19"/>
  <c r="AI11" i="19" s="1"/>
  <c r="AG24" i="19"/>
  <c r="AI24" i="19" s="1"/>
  <c r="R26" i="9"/>
  <c r="AG16" i="19"/>
  <c r="AI16" i="19" s="1"/>
  <c r="AG36" i="19"/>
  <c r="AI36" i="19" s="1"/>
  <c r="AF10" i="19"/>
  <c r="AH10" i="19" s="1"/>
  <c r="AE13" i="19"/>
  <c r="AE40" i="19" s="1"/>
  <c r="AF19" i="19"/>
  <c r="AG32" i="19"/>
  <c r="AI32" i="19" s="1"/>
  <c r="AF13" i="19"/>
  <c r="AG30" i="19"/>
  <c r="AI30" i="19" s="1"/>
  <c r="AG35" i="19"/>
  <c r="AI35" i="19" s="1"/>
  <c r="AG31" i="19"/>
  <c r="AI31" i="19" s="1"/>
  <c r="AE12" i="7"/>
  <c r="Y12" i="17"/>
  <c r="X12" i="17"/>
  <c r="W12" i="17"/>
  <c r="P12" i="17"/>
  <c r="AG11" i="7"/>
  <c r="AF11" i="7"/>
  <c r="AE11" i="7"/>
  <c r="AC11" i="7"/>
  <c r="AB11" i="7"/>
  <c r="Y11" i="7"/>
  <c r="X11" i="7"/>
  <c r="U11" i="7"/>
  <c r="T11" i="7"/>
  <c r="U11" i="20"/>
  <c r="Z11" i="17"/>
  <c r="Y11" i="17"/>
  <c r="Y10" i="17" s="1"/>
  <c r="X11" i="17"/>
  <c r="X10" i="17" s="1"/>
  <c r="W11" i="17"/>
  <c r="W10" i="17" s="1"/>
  <c r="U11" i="17"/>
  <c r="U10" i="17" s="1"/>
  <c r="P11" i="17"/>
  <c r="P10" i="17" s="1"/>
  <c r="AT37" i="9" l="1"/>
  <c r="AU37" i="9"/>
  <c r="AS37" i="9"/>
  <c r="AL41" i="9"/>
  <c r="AQ14" i="9"/>
  <c r="AU14" i="9" s="1"/>
  <c r="AS11" i="9"/>
  <c r="AO41" i="9"/>
  <c r="AH41" i="9"/>
  <c r="AP11" i="9"/>
  <c r="R41" i="9"/>
  <c r="AG13" i="7"/>
  <c r="AH13" i="19"/>
  <c r="AH40" i="19" s="1"/>
  <c r="AF40" i="19"/>
  <c r="AH19" i="19"/>
  <c r="AG19" i="19"/>
  <c r="AI19" i="19" s="1"/>
  <c r="AG13" i="19"/>
  <c r="AG10" i="19"/>
  <c r="AI10" i="19" s="1"/>
  <c r="AG12" i="7"/>
  <c r="Z12" i="17"/>
  <c r="Z10" i="17" s="1"/>
  <c r="AQ41" i="9" l="1"/>
  <c r="AT11" i="9"/>
  <c r="AP41" i="9"/>
  <c r="AG40" i="7"/>
  <c r="AI13" i="7"/>
  <c r="AI13" i="19"/>
  <c r="AG40" i="19"/>
  <c r="AI40" i="19" s="1"/>
</calcChain>
</file>

<file path=xl/sharedStrings.xml><?xml version="1.0" encoding="utf-8"?>
<sst xmlns="http://schemas.openxmlformats.org/spreadsheetml/2006/main" count="749" uniqueCount="196">
  <si>
    <t>Work done under contract with Washington State Military Department, Washington State Emergency Management Division, Camp Murray, Washington</t>
  </si>
  <si>
    <t>Contract Number E22-144</t>
  </si>
  <si>
    <t>Period of Performance: Nov 1, 2021 - June 30, 2022</t>
  </si>
  <si>
    <t>Contractor:</t>
  </si>
  <si>
    <t>John M. Bauer</t>
  </si>
  <si>
    <t>Bauer GIS Solutions</t>
  </si>
  <si>
    <t>Portland, Oregon</t>
  </si>
  <si>
    <t>jbauer.consult@gmail.com</t>
  </si>
  <si>
    <t>For Questions on contract purpose, methods, interpretations of data, contact:</t>
  </si>
  <si>
    <t>Maximilian Dixon, Washington Emergency Management Division,  Maximilian.Dixon@mil.wa.gov</t>
  </si>
  <si>
    <t>Spreadsheet contains the following summary worksheets and figure:</t>
  </si>
  <si>
    <t>T1</t>
  </si>
  <si>
    <t>Economic impact of a combined earthquake and tsunami. Building and content total valuations and estimated losses per county. Includes the median "50%" and the "84%" scenario.</t>
  </si>
  <si>
    <t>T2</t>
  </si>
  <si>
    <t>T3</t>
  </si>
  <si>
    <t>T4</t>
  </si>
  <si>
    <t>Population estimates for tsunami evacuation zone</t>
  </si>
  <si>
    <t>T5</t>
  </si>
  <si>
    <t>T6</t>
  </si>
  <si>
    <t>T7</t>
  </si>
  <si>
    <t>T8</t>
  </si>
  <si>
    <t>Figure</t>
  </si>
  <si>
    <t>Map County Subdivisions</t>
  </si>
  <si>
    <t>Washington State Hazus Earthquake and Tsunami Impact Analysis, June 2022</t>
  </si>
  <si>
    <t>Building Counts, Valuations, and Combined Earthquake and Tsunami Damage Estimates</t>
  </si>
  <si>
    <t>Earthquake Scenario 1: Cascadia Subduction Zone M 9.0 Earthquake, 50th Percentile (Median) Ground Motion Intensity</t>
  </si>
  <si>
    <t>Earthquake Scenario 2: Cascadia Subduction Zone M 9.0 Earthquake, 84th Percentile Ground Motion Intensity</t>
  </si>
  <si>
    <t>Tsunami Scenario:  L1, ~2,500 Year Cascadia Subduction Zone Earthquake</t>
  </si>
  <si>
    <t>Number of Buildings</t>
  </si>
  <si>
    <t>Building Replacement Cost
($ Million)</t>
  </si>
  <si>
    <t>Content Replacement Cost
($ Million)</t>
  </si>
  <si>
    <t>Combined Building and Content Replacement Cost
($ Million)</t>
  </si>
  <si>
    <t>Combined Building and Content Repair Costs
Cascadia Subduction Zone M 9.0 Earthquake Scenario
Modeled Ground Motion Variations</t>
  </si>
  <si>
    <t>County</t>
  </si>
  <si>
    <t>Loss ($ Million)</t>
  </si>
  <si>
    <t>Overall Loss Ratio</t>
  </si>
  <si>
    <t>84th Percentile</t>
  </si>
  <si>
    <t>Clallam</t>
  </si>
  <si>
    <t>Grays Harbor</t>
  </si>
  <si>
    <t>Island</t>
  </si>
  <si>
    <t>Jefferson</t>
  </si>
  <si>
    <t>King</t>
  </si>
  <si>
    <t>Kitsap</t>
  </si>
  <si>
    <t>Mason</t>
  </si>
  <si>
    <t>Pacific</t>
  </si>
  <si>
    <t>Pierce</t>
  </si>
  <si>
    <t>San Juan</t>
  </si>
  <si>
    <t>Skagit</t>
  </si>
  <si>
    <t>Snohomish</t>
  </si>
  <si>
    <t>Thurston</t>
  </si>
  <si>
    <t>Wahkiakum</t>
  </si>
  <si>
    <t>Whatcom</t>
  </si>
  <si>
    <t xml:space="preserve">Total </t>
  </si>
  <si>
    <t>Notes:</t>
  </si>
  <si>
    <r>
      <t xml:space="preserve">Boats, tents, and RVs </t>
    </r>
    <r>
      <rPr>
        <i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included in replacement cost or damage estimates</t>
    </r>
  </si>
  <si>
    <r>
      <t xml:space="preserve">Buildings do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include marine vessels (ships, boats, barges), infrastructure (bridges, piers), fuel storage tanks, railroad cars, trucks and other vehicles</t>
    </r>
  </si>
  <si>
    <t>Building replacement cost: The total cost of reconstructing a building from scratch. Based on square footage and type of building, using standardized $/sqft rates</t>
  </si>
  <si>
    <t>Content replacement cost: the total cost of replacing all the content (e.g., furniture, appliances, clothing) of a building. Based on the square footage and type of building, using standardized $/sqft rates</t>
  </si>
  <si>
    <t>Combined building and content loss ratio is the total building and content repair costs divided by total building and content replacement cost.</t>
  </si>
  <si>
    <t>Prepared for Washington State Emergency Management Division, Camp Murray, Washington</t>
  </si>
  <si>
    <t>Prepared by John Bauer, Bauer GIS Solutions, Portland, Oregon</t>
  </si>
  <si>
    <t>June 30, 2022</t>
  </si>
  <si>
    <r>
      <rPr>
        <b/>
        <sz val="11"/>
        <color theme="1"/>
        <rFont val="Calibri"/>
        <family val="2"/>
        <scheme val="minor"/>
      </rPr>
      <t>Contact</t>
    </r>
    <r>
      <rPr>
        <sz val="11"/>
        <color theme="1"/>
        <rFont val="Calibri"/>
        <family val="2"/>
        <scheme val="minor"/>
      </rPr>
      <t>:  Maximilian Dixon, Washington Emergency Management Division,  Maximilian.Dixon@mil.wa.gov</t>
    </r>
  </si>
  <si>
    <t>Building Counts, Valuations, and Combined Earthquake and Tsunami Damage and Debris Estimates</t>
  </si>
  <si>
    <t>Hazus Probability of Damage State Statistics</t>
  </si>
  <si>
    <t xml:space="preserve"> Building Loss: CSZ Earthquake + Tsunami
($ Million)</t>
  </si>
  <si>
    <t>Building Loss Ratio</t>
  </si>
  <si>
    <t xml:space="preserve"> Content Loss: CSZ Earthquake + Tsunami
($ Million)</t>
  </si>
  <si>
    <t>Combined Building and Content Loss: CSZ Earthquake + Tsunami
($ Million)</t>
  </si>
  <si>
    <t>Building Debris (Thousands of Tons)</t>
  </si>
  <si>
    <t>Number of Slightly Damaged Buildings</t>
  </si>
  <si>
    <t>Number of Moderately Damaged Buildings</t>
  </si>
  <si>
    <t>Number of Extensively Damaged Buildings</t>
  </si>
  <si>
    <t>Number of Completely Damaged Buildings</t>
  </si>
  <si>
    <t>Total</t>
  </si>
  <si>
    <t>Content replacement cost: the total cost of replacing all the content (e.g., furniture, appliances, clothing) of a building. Based on the square footage and type of building, using standardised $/sqft rates</t>
  </si>
  <si>
    <t>Debris is limited to building construction debris, and does not include building content or inventory</t>
  </si>
  <si>
    <t>Repair costs: Assume you have a 2,000 square foot home. Replacement cost at $150/sqft means your replacement cost is $300,000. Now let's say you have a fire that completely burns the house down. Your insurance company should pay out $300,000 and the loss ratio is the repair cost (which here, is total) by the replacement cost. In this case, LR = 100%.  Now if the fire damaged only a portion of the home, say, $50,000 to repair the house, then the loss ratio is $50K/$300K, or 16.6%. Hazus estimates a repair cost for an earthquake/tsunami-damaged building. One takes the repair cost divided by the replacement cost to get that building's loss ratio. </t>
  </si>
  <si>
    <t>Content Loss Ratio and Combined Building and Content Loss Ratio not reported in this table.</t>
  </si>
  <si>
    <t>Washington State Earthquake and Tsunami Impact Analysis, June 2022</t>
  </si>
  <si>
    <t>Population estimates based on a 2 AM Summer Weekend scenario</t>
  </si>
  <si>
    <t>Lodging counts and population estimates limited to structures in the tsunami evacuation zone</t>
  </si>
  <si>
    <t>Less than 65 Years of Age</t>
  </si>
  <si>
    <t>65 Years and Older</t>
  </si>
  <si>
    <t>All Ages</t>
  </si>
  <si>
    <t>Permanent Population</t>
  </si>
  <si>
    <t>Total Number of Overnight Lodging Units</t>
  </si>
  <si>
    <t>US Census April 1, 2020 Permanent Population, Entire County</t>
  </si>
  <si>
    <t>Permanent Population 65 years or older (percent)**</t>
  </si>
  <si>
    <t>Total Number of Housing Units*</t>
  </si>
  <si>
    <t>Total Number of Boat Slips</t>
  </si>
  <si>
    <t>Total Number of Rec Vehicle (RV) Slips</t>
  </si>
  <si>
    <t>Total Number of Camp Sites</t>
  </si>
  <si>
    <t>Total Number of Hotel, Motel Rooms</t>
  </si>
  <si>
    <t>Permanent Residents</t>
  </si>
  <si>
    <t xml:space="preserve"> Temporary Residents (Summer Weekend)</t>
  </si>
  <si>
    <t>Number of Employees</t>
  </si>
  <si>
    <t>Total Number of People Under 65</t>
  </si>
  <si>
    <t>Total Number of People 65 and Older</t>
  </si>
  <si>
    <t>Total Number of People</t>
  </si>
  <si>
    <t>West Coast</t>
  </si>
  <si>
    <t>Central, East Coast</t>
  </si>
  <si>
    <t>North Shore</t>
  </si>
  <si>
    <t>City of Ocean Shores</t>
  </si>
  <si>
    <t>Grays Harbor Bay</t>
  </si>
  <si>
    <t>South Shore</t>
  </si>
  <si>
    <t>East Coast</t>
  </si>
  <si>
    <t>North Shore, Tokeland</t>
  </si>
  <si>
    <t>Willapa Bay</t>
  </si>
  <si>
    <t>Chinook/Ilwaco</t>
  </si>
  <si>
    <t>Peninsula South</t>
  </si>
  <si>
    <t>Peninsula Central (N of Cranberry Rd)</t>
  </si>
  <si>
    <t>Peninsula North (N of Bay Ave)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</si>
  <si>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</si>
  <si>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Notes</t>
  </si>
  <si>
    <t>See accompanying map for Clallam, Jefferson, Grays Harbor, and Pacific County subdivisions</t>
  </si>
  <si>
    <t>* "Housing Unit" is a US Census term; it includes single-family residential (1 unit), manufactured housing (1 unit), and multi-family residential buildings, such as apartments and duplexes (2 or more housing units)</t>
  </si>
  <si>
    <t>The Under 65 and 65 and over population estimates for people in the tsunami zone account for ~20% of the population with impaired walking ability. Actual numbers of people under 65 are more than what is listed.</t>
  </si>
  <si>
    <t>20% of the Under 65 category (using ACS demographic data) were moved from the Under 65 group to the 65 and over group.</t>
  </si>
  <si>
    <t>Night shift employees are assumed to be under 65, and have minimal ambulatory disabilities. Thus, no age-adjusted numbers were used for employee estimates. Night shift employee estimates use Hazus-established standards for 2 AM occupancy based on the type of building usage and its square footage. A heavy industrial plant is assumed to be staffed 24/7/365, whereas a retail store has minimal employees at 2 AM.</t>
  </si>
  <si>
    <r>
      <rPr>
        <i/>
        <sz val="11"/>
        <color theme="1"/>
        <rFont val="Calibri"/>
        <family val="2"/>
        <scheme val="minor"/>
      </rPr>
      <t xml:space="preserve">CSZ Tsunami Evacuation Zone </t>
    </r>
    <r>
      <rPr>
        <sz val="11"/>
        <color theme="1"/>
        <rFont val="Calibri"/>
        <family val="2"/>
        <scheme val="minor"/>
      </rPr>
      <t>was defined for purposes of this WA statewide project, and may vary from official designated evacuation zones</t>
    </r>
  </si>
  <si>
    <r>
      <rPr>
        <i/>
        <sz val="11"/>
        <color theme="1"/>
        <rFont val="Calibri"/>
        <family val="2"/>
        <scheme val="minor"/>
      </rPr>
      <t>Tsunami Evacuation Zone</t>
    </r>
    <r>
      <rPr>
        <sz val="11"/>
        <color theme="1"/>
        <rFont val="Calibri"/>
        <family val="2"/>
        <scheme val="minor"/>
      </rPr>
      <t xml:space="preserve"> includes people on small "islands" that need to evacuate to higher ground.</t>
    </r>
  </si>
  <si>
    <r>
      <rPr>
        <i/>
        <sz val="11"/>
        <color theme="1"/>
        <rFont val="Calibri"/>
        <family val="2"/>
        <scheme val="minor"/>
      </rPr>
      <t>Tsunami Evacuation Zone</t>
    </r>
    <r>
      <rPr>
        <sz val="11"/>
        <color theme="1"/>
        <rFont val="Calibri"/>
        <family val="2"/>
        <scheme val="minor"/>
      </rPr>
      <t xml:space="preserve"> does not include people on officially designated "safe islands" where they are assumed to shelter-in-place. Their populations are not included in this table.</t>
    </r>
  </si>
  <si>
    <r>
      <t xml:space="preserve">** 2015 - 2019 American Community Survey Estimates for 65+ population are for reference. These percentages do </t>
    </r>
    <r>
      <rPr>
        <sz val="12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contain the age adjustment described above. This is an estimate of the population demographic within the tsunami evacuation zone, and derived from ACS 2015-2019 demographic data. Caution - it is the </t>
    </r>
    <r>
      <rPr>
        <i/>
        <sz val="11"/>
        <color theme="1"/>
        <rFont val="Calibri"/>
        <family val="2"/>
        <scheme val="minor"/>
      </rPr>
      <t>overall</t>
    </r>
    <r>
      <rPr>
        <sz val="11"/>
        <color theme="1"/>
        <rFont val="Calibri"/>
        <family val="2"/>
        <scheme val="minor"/>
      </rPr>
      <t xml:space="preserve"> age demographic for </t>
    </r>
    <r>
      <rPr>
        <i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census block groups in the tsunami evacuation zone. The under/over 65 percentages for CBGs can vary widely with a county or county subdivision.</t>
    </r>
  </si>
  <si>
    <t>US Census 2020 Age Demographic Data not released in time for this study (https://www.census.gov/programs-surveys/popest/about/schedule.html)</t>
  </si>
  <si>
    <t>Tsunami casualty estimates based on a CSZ L1 ~2,500 year tsunami scenario</t>
  </si>
  <si>
    <t>Tsunami casualty estimates based on a 2 AM Summer Weekend scenario</t>
  </si>
  <si>
    <t>Evacuation assumptions:  Walk speed at 3.6 feet/second. Departure time 10 minutes after beginning of earthquake</t>
  </si>
  <si>
    <t>Impact to Permanent Residents</t>
  </si>
  <si>
    <t>Impact to Temporary Residents</t>
  </si>
  <si>
    <t>Impact to Employees</t>
  </si>
  <si>
    <t>Total Population</t>
  </si>
  <si>
    <t>Injuries</t>
  </si>
  <si>
    <t>Fatalities</t>
  </si>
  <si>
    <t>Displaced Population</t>
  </si>
  <si>
    <t>Total Injuries</t>
  </si>
  <si>
    <t>Total Fatalities</t>
  </si>
  <si>
    <t>Total Injuries + Fatalities</t>
  </si>
  <si>
    <t>Total Displaced Population</t>
  </si>
  <si>
    <t>Overall Tsunami Casualty Ratio</t>
  </si>
  <si>
    <t>Peninsula Central
(N of Cranberry Rd)</t>
  </si>
  <si>
    <t>Peninsula North
(N of Bay Ave)</t>
  </si>
  <si>
    <t>Surviving employees assumed to live outside of the tsunami zone and thus not counted as part of the displaced population</t>
  </si>
  <si>
    <t>Evacuation assumptions:  Walk speed at 3.6 feet/second. Departure time 15 minutes after beginning of earthquake</t>
  </si>
  <si>
    <t>Evacuation assumptions:  Walk speed at 3.6 feet/second. Departure time 20 minutes after beginning of earthquake</t>
  </si>
  <si>
    <t>Tsunami casualty estimates for three departure time assumptions</t>
  </si>
  <si>
    <t>Evacuation assumption: Walk speed at 3.6 feet/second., 2.9 feet/sec (older population)</t>
  </si>
  <si>
    <t>Number of Permanent Residents</t>
  </si>
  <si>
    <t>Number of Temporary Residents</t>
  </si>
  <si>
    <t>10 Minute Departure</t>
  </si>
  <si>
    <t>15 Minute Departure</t>
  </si>
  <si>
    <t>20 Minute Departure</t>
  </si>
  <si>
    <t>Central, East</t>
  </si>
  <si>
    <t>Peninsula Central</t>
  </si>
  <si>
    <t xml:space="preserve">Peninsula North </t>
  </si>
  <si>
    <t>The population evacuation dispersion factor is low for 10-minute, moderate for 15-minute, and high for 20-minute.  (Cstd = 0.3, 0.5, 0.8, respectively)</t>
  </si>
  <si>
    <t>Dispersion factor models how much variation is present in the population in regards to departure time (i.e., how much earlier or later than 20-minute median), and variations in walk speed. A larger dispersion factor results in larger variations, and typically higher casualty numbers, all other factors being equal.</t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</si>
  <si>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</t>
    </r>
  </si>
  <si>
    <t>Table 4. Population Estimates for Tsunami Evacuation Zone</t>
  </si>
  <si>
    <t>Tsunami Casualty Estimates for 10 Min Evacuation Departure Time</t>
  </si>
  <si>
    <t>Tsunami Casualty Estimates for 15 Min Evacuation Departure Time</t>
  </si>
  <si>
    <t>Tsunami Casualty Estimates for 20 Min Evacuation Departure Time</t>
  </si>
  <si>
    <t>Table 5. Tsunami Casualty Estimates for 10 Min Evacuation Departure Time</t>
  </si>
  <si>
    <t>Table 6. Tsunami Casualty Estimates for 15 Min Evacuation Departure Time</t>
  </si>
  <si>
    <t>Table 7. Tsunami Casualty Estimates for 20 Min Evacuation Departure Time</t>
  </si>
  <si>
    <t>Comparison of Casualty Estimates for 10, 15, and 20 Min Departure Times</t>
  </si>
  <si>
    <t>Table 8. Comparison of Casualty Estimates for 10, 15, and 20 Min Departure Times</t>
  </si>
  <si>
    <t>Number of People Less Than 65                                                    in the CSZ Tsunami Evacuation Zone, 
"2 AM Summer Weekend Scenario"</t>
  </si>
  <si>
    <t>Number of People 65 and Over                                                            in the CSZ Tsunami Evacuation Zone, 
"2 AM Summer Weekend Scenario"</t>
  </si>
  <si>
    <t>Total Number of People                                                          in the CSZ Tsunami Evacuation Zone, 
"2 AM Summer Weekend Scenario"</t>
  </si>
  <si>
    <t>Total Number of People                                                                       in the CSZ Tsunami Evacuation Zone, 
"2 AM Summer Weekend Scenario"</t>
  </si>
  <si>
    <t xml:space="preserve">Total Injuries </t>
  </si>
  <si>
    <t xml:space="preserve">Total Casualties                     (Injuries + Fatalities) </t>
  </si>
  <si>
    <t xml:space="preserve">Tsunami Casualty Ratio                          (Injuries + Fatalities) </t>
  </si>
  <si>
    <t xml:space="preserve">Total Casualties                       (Injuries + Fatalities)                     </t>
  </si>
  <si>
    <t xml:space="preserve">Total Fatalities                                </t>
  </si>
  <si>
    <t xml:space="preserve">Total Injuries                                  </t>
  </si>
  <si>
    <t xml:space="preserve">Total Casualties                      (Injuries + Fatalities)                  </t>
  </si>
  <si>
    <t xml:space="preserve">Total Fatalities                            </t>
  </si>
  <si>
    <t xml:space="preserve">Total Injuries                               </t>
  </si>
  <si>
    <t>Median</t>
  </si>
  <si>
    <t>Probability of Damage State summary uses buildings' Structural Damage  estimate.</t>
  </si>
  <si>
    <t>June 30, 2022, Updated July 15, 2025</t>
  </si>
  <si>
    <t>Table 1. Economic impact of a combined earthquake and tsunami. Building and content total valuations and estimated losses per county. Includes the median "50%" and the "84%" scenario.</t>
  </si>
  <si>
    <t>Table 2. Economic impact of a CSZ "50th Percentile (Median)" earthquake and tsunami.</t>
  </si>
  <si>
    <t>Table 3. Economic impact of a CSZ "84th Percentile" earthquake and tsunami</t>
  </si>
  <si>
    <t>Total Number of Damaged Buildings</t>
  </si>
  <si>
    <t>Percent of Slightly Damaged Buildings</t>
  </si>
  <si>
    <t>Percent of Moderately Damaged Buildings</t>
  </si>
  <si>
    <t>Percent of Extensively Damaged Buildings</t>
  </si>
  <si>
    <t>Percent of Completely Damaged Buildings</t>
  </si>
  <si>
    <t>Building $ Loss Ratio</t>
  </si>
  <si>
    <t>Building Damage Ratio</t>
  </si>
  <si>
    <t>Economic impact of a CSZ "84th Percentile" earthquake and tsunami. More details than Table 6</t>
  </si>
  <si>
    <t xml:space="preserve">Economic impact of a CSZ "50th Percentile (Median)" earthquake and tsunami. More details than Table 6 </t>
  </si>
  <si>
    <t>The overall building $ loss ratio for a county is the total repair costs for all the damaged buildings divided by the total replacement cost of all the buildings.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</si>
</sst>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#,##0.00000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sz val="14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 style="medium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/>
    <xf numFmtId="0" fontId="18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26" fillId="0" borderId="0" applyNumberFormat="0" applyFill="0" applyBorder="0" applyAlignment="0" applyProtection="0"/>
  </cellStyleXfs>
  <cellXfs count="389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21" fillId="0" borderId="0" xfId="0" applyFont="1"/>
    <xf numFmtId="0" fontId="0" fillId="0" borderId="10" xfId="0" applyBorder="1"/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3" fontId="0" fillId="0" borderId="10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/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/>
    <xf numFmtId="9" fontId="0" fillId="0" borderId="0" xfId="0" applyNumberFormat="1" applyAlignment="1">
      <alignment horizontal="center"/>
    </xf>
    <xf numFmtId="0" fontId="22" fillId="0" borderId="0" xfId="0" applyFont="1"/>
    <xf numFmtId="15" fontId="22" fillId="0" borderId="0" xfId="0" quotePrefix="1" applyNumberFormat="1" applyFont="1"/>
    <xf numFmtId="0" fontId="23" fillId="34" borderId="0" xfId="0" applyFont="1" applyFill="1"/>
    <xf numFmtId="0" fontId="20" fillId="34" borderId="0" xfId="0" applyFont="1" applyFill="1" applyAlignment="1">
      <alignment wrapText="1"/>
    </xf>
    <xf numFmtId="0" fontId="20" fillId="34" borderId="0" xfId="0" applyFont="1" applyFill="1" applyAlignment="1">
      <alignment horizontal="center" wrapText="1"/>
    </xf>
    <xf numFmtId="0" fontId="16" fillId="34" borderId="0" xfId="0" applyFont="1" applyFill="1" applyAlignment="1">
      <alignment wrapText="1"/>
    </xf>
    <xf numFmtId="0" fontId="23" fillId="33" borderId="0" xfId="0" applyFont="1" applyFill="1"/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center" wrapText="1"/>
    </xf>
    <xf numFmtId="0" fontId="16" fillId="33" borderId="0" xfId="0" applyFont="1" applyFill="1" applyAlignment="1">
      <alignment wrapText="1"/>
    </xf>
    <xf numFmtId="0" fontId="21" fillId="0" borderId="0" xfId="0" applyFont="1" applyAlignment="1">
      <alignment horizontal="left" wrapText="1"/>
    </xf>
    <xf numFmtId="0" fontId="23" fillId="0" borderId="0" xfId="0" applyFont="1" applyAlignment="1">
      <alignment vertical="center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2" fillId="0" borderId="0" xfId="0" applyFont="1" applyAlignment="1">
      <alignment wrapText="1"/>
    </xf>
    <xf numFmtId="15" fontId="22" fillId="0" borderId="0" xfId="0" quotePrefix="1" applyNumberFormat="1" applyFont="1" applyAlignment="1">
      <alignment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0" fillId="0" borderId="10" xfId="0" applyFont="1" applyBorder="1" applyAlignment="1">
      <alignment wrapText="1"/>
    </xf>
    <xf numFmtId="0" fontId="26" fillId="0" borderId="0" xfId="45"/>
    <xf numFmtId="3" fontId="0" fillId="0" borderId="0" xfId="0" applyNumberFormat="1"/>
    <xf numFmtId="0" fontId="16" fillId="0" borderId="15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3" fillId="36" borderId="0" xfId="0" applyFont="1" applyFill="1"/>
    <xf numFmtId="0" fontId="20" fillId="36" borderId="0" xfId="0" applyFont="1" applyFill="1" applyAlignment="1">
      <alignment wrapText="1"/>
    </xf>
    <xf numFmtId="0" fontId="20" fillId="36" borderId="0" xfId="0" applyFont="1" applyFill="1" applyAlignment="1">
      <alignment horizontal="center" wrapText="1"/>
    </xf>
    <xf numFmtId="0" fontId="16" fillId="36" borderId="0" xfId="0" applyFont="1" applyFill="1" applyAlignment="1">
      <alignment wrapText="1"/>
    </xf>
    <xf numFmtId="3" fontId="0" fillId="0" borderId="12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9" fontId="27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wrapText="1"/>
    </xf>
    <xf numFmtId="9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0" xfId="0" applyFont="1" applyBorder="1"/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10" xfId="0" applyFont="1" applyBorder="1" applyAlignment="1">
      <alignment vertical="center"/>
    </xf>
    <xf numFmtId="9" fontId="0" fillId="0" borderId="12" xfId="0" applyNumberFormat="1" applyBorder="1" applyAlignment="1">
      <alignment horizontal="center" vertical="center"/>
    </xf>
    <xf numFmtId="0" fontId="0" fillId="37" borderId="0" xfId="0" applyFill="1" applyAlignment="1">
      <alignment vertical="center"/>
    </xf>
    <xf numFmtId="0" fontId="0" fillId="35" borderId="0" xfId="0" applyFill="1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16" fillId="0" borderId="0" xfId="0" applyNumberFormat="1" applyFont="1" applyAlignment="1">
      <alignment wrapText="1"/>
    </xf>
    <xf numFmtId="0" fontId="0" fillId="39" borderId="13" xfId="0" applyFill="1" applyBorder="1"/>
    <xf numFmtId="0" fontId="0" fillId="39" borderId="18" xfId="0" applyFill="1" applyBorder="1"/>
    <xf numFmtId="0" fontId="0" fillId="39" borderId="10" xfId="0" applyFill="1" applyBorder="1"/>
    <xf numFmtId="0" fontId="0" fillId="39" borderId="10" xfId="0" applyFill="1" applyBorder="1" applyAlignment="1">
      <alignment wrapText="1"/>
    </xf>
    <xf numFmtId="0" fontId="0" fillId="39" borderId="19" xfId="0" applyFill="1" applyBorder="1"/>
    <xf numFmtId="0" fontId="30" fillId="0" borderId="0" xfId="0" applyFont="1" applyAlignment="1">
      <alignment horizontal="left" vertical="center"/>
    </xf>
    <xf numFmtId="166" fontId="0" fillId="0" borderId="0" xfId="0" applyNumberFormat="1"/>
    <xf numFmtId="0" fontId="21" fillId="0" borderId="0" xfId="0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0" fillId="44" borderId="0" xfId="0" applyFill="1" applyAlignment="1">
      <alignment vertical="center"/>
    </xf>
    <xf numFmtId="3" fontId="0" fillId="44" borderId="21" xfId="0" applyNumberFormat="1" applyFill="1" applyBorder="1" applyAlignment="1">
      <alignment vertical="center"/>
    </xf>
    <xf numFmtId="3" fontId="0" fillId="44" borderId="0" xfId="0" applyNumberFormat="1" applyFill="1" applyAlignment="1">
      <alignment vertical="center"/>
    </xf>
    <xf numFmtId="0" fontId="0" fillId="0" borderId="0" xfId="0" applyAlignment="1">
      <alignment horizontal="left" vertical="center" wrapText="1"/>
    </xf>
    <xf numFmtId="0" fontId="16" fillId="0" borderId="10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3" fontId="34" fillId="0" borderId="12" xfId="0" applyNumberFormat="1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9" fontId="34" fillId="0" borderId="12" xfId="0" applyNumberFormat="1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wrapText="1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10" xfId="0" applyFont="1" applyBorder="1"/>
    <xf numFmtId="0" fontId="35" fillId="0" borderId="10" xfId="0" applyFont="1" applyBorder="1"/>
    <xf numFmtId="0" fontId="36" fillId="0" borderId="10" xfId="0" applyFont="1" applyBorder="1" applyAlignment="1">
      <alignment horizontal="center" wrapText="1"/>
    </xf>
    <xf numFmtId="3" fontId="35" fillId="0" borderId="12" xfId="0" applyNumberFormat="1" applyFont="1" applyBorder="1" applyAlignment="1">
      <alignment vertical="center"/>
    </xf>
    <xf numFmtId="0" fontId="37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15" xfId="0" applyFont="1" applyBorder="1" applyAlignment="1">
      <alignment horizontal="center" wrapText="1"/>
    </xf>
    <xf numFmtId="166" fontId="35" fillId="0" borderId="0" xfId="0" applyNumberFormat="1" applyFont="1"/>
    <xf numFmtId="9" fontId="40" fillId="0" borderId="0" xfId="0" applyNumberFormat="1" applyFont="1" applyAlignment="1">
      <alignment horizontal="center" vertical="center"/>
    </xf>
    <xf numFmtId="3" fontId="16" fillId="0" borderId="10" xfId="0" applyNumberFormat="1" applyFont="1" applyBorder="1" applyAlignment="1">
      <alignment horizontal="right" vertical="center"/>
    </xf>
    <xf numFmtId="164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9" fontId="16" fillId="0" borderId="15" xfId="0" applyNumberFormat="1" applyFont="1" applyBorder="1" applyAlignment="1">
      <alignment horizontal="center" vertical="center"/>
    </xf>
    <xf numFmtId="3" fontId="35" fillId="44" borderId="0" xfId="0" applyNumberFormat="1" applyFont="1" applyFill="1" applyAlignment="1">
      <alignment vertical="center"/>
    </xf>
    <xf numFmtId="3" fontId="35" fillId="44" borderId="12" xfId="0" applyNumberFormat="1" applyFont="1" applyFill="1" applyBorder="1" applyAlignment="1">
      <alignment vertical="center"/>
    </xf>
    <xf numFmtId="9" fontId="35" fillId="44" borderId="12" xfId="0" applyNumberFormat="1" applyFont="1" applyFill="1" applyBorder="1" applyAlignment="1">
      <alignment horizontal="center" vertical="center"/>
    </xf>
    <xf numFmtId="0" fontId="21" fillId="44" borderId="0" xfId="0" applyFont="1" applyFill="1" applyAlignment="1">
      <alignment vertical="center" wrapText="1"/>
    </xf>
    <xf numFmtId="1" fontId="1" fillId="18" borderId="0" xfId="27" applyNumberFormat="1" applyAlignment="1">
      <alignment horizontal="left" vertical="center"/>
    </xf>
    <xf numFmtId="3" fontId="1" fillId="18" borderId="20" xfId="27" applyNumberFormat="1" applyBorder="1" applyAlignment="1">
      <alignment vertical="center"/>
    </xf>
    <xf numFmtId="1" fontId="1" fillId="19" borderId="21" xfId="28" applyNumberFormat="1" applyBorder="1" applyAlignment="1">
      <alignment horizontal="left" vertical="center"/>
    </xf>
    <xf numFmtId="3" fontId="1" fillId="19" borderId="21" xfId="28" applyNumberFormat="1" applyBorder="1" applyAlignment="1">
      <alignment vertical="center"/>
    </xf>
    <xf numFmtId="1" fontId="1" fillId="19" borderId="21" xfId="28" applyNumberFormat="1" applyBorder="1" applyAlignment="1">
      <alignment vertical="center" wrapText="1"/>
    </xf>
    <xf numFmtId="3" fontId="1" fillId="19" borderId="20" xfId="28" applyNumberFormat="1" applyBorder="1" applyAlignment="1">
      <alignment vertical="center"/>
    </xf>
    <xf numFmtId="1" fontId="16" fillId="19" borderId="21" xfId="28" applyNumberFormat="1" applyFont="1" applyBorder="1" applyAlignment="1">
      <alignment horizontal="left" vertical="center"/>
    </xf>
    <xf numFmtId="1" fontId="16" fillId="19" borderId="20" xfId="28" applyNumberFormat="1" applyFont="1" applyBorder="1" applyAlignment="1">
      <alignment horizontal="left" vertical="center"/>
    </xf>
    <xf numFmtId="1" fontId="16" fillId="19" borderId="20" xfId="28" applyNumberFormat="1" applyFont="1" applyBorder="1" applyAlignment="1">
      <alignment vertical="center"/>
    </xf>
    <xf numFmtId="1" fontId="16" fillId="19" borderId="21" xfId="28" applyNumberFormat="1" applyFont="1" applyBorder="1" applyAlignment="1">
      <alignment vertical="center" wrapText="1"/>
    </xf>
    <xf numFmtId="1" fontId="1" fillId="18" borderId="20" xfId="27" applyNumberFormat="1" applyBorder="1" applyAlignment="1">
      <alignment horizontal="left" vertical="center" wrapText="1"/>
    </xf>
    <xf numFmtId="3" fontId="1" fillId="18" borderId="0" xfId="27" applyNumberFormat="1" applyAlignment="1">
      <alignment vertical="center"/>
    </xf>
    <xf numFmtId="3" fontId="16" fillId="19" borderId="21" xfId="28" applyNumberFormat="1" applyFont="1" applyBorder="1" applyAlignment="1">
      <alignment vertical="center"/>
    </xf>
    <xf numFmtId="3" fontId="16" fillId="19" borderId="20" xfId="28" applyNumberFormat="1" applyFont="1" applyBorder="1" applyAlignment="1">
      <alignment vertical="center"/>
    </xf>
    <xf numFmtId="3" fontId="1" fillId="26" borderId="0" xfId="35" applyNumberFormat="1" applyBorder="1" applyAlignment="1">
      <alignment vertical="center"/>
    </xf>
    <xf numFmtId="3" fontId="1" fillId="30" borderId="21" xfId="39" applyNumberFormat="1" applyBorder="1" applyAlignment="1">
      <alignment vertical="center"/>
    </xf>
    <xf numFmtId="9" fontId="1" fillId="30" borderId="0" xfId="39" applyNumberFormat="1" applyAlignment="1">
      <alignment horizontal="center" vertical="center"/>
    </xf>
    <xf numFmtId="3" fontId="1" fillId="30" borderId="20" xfId="39" applyNumberFormat="1" applyBorder="1" applyAlignment="1">
      <alignment vertical="center"/>
    </xf>
    <xf numFmtId="3" fontId="1" fillId="30" borderId="0" xfId="39" applyNumberFormat="1" applyAlignment="1">
      <alignment vertical="center"/>
    </xf>
    <xf numFmtId="0" fontId="1" fillId="30" borderId="0" xfId="39" applyAlignment="1">
      <alignment vertical="center"/>
    </xf>
    <xf numFmtId="1" fontId="1" fillId="30" borderId="0" xfId="39" applyNumberFormat="1" applyAlignment="1">
      <alignment horizontal="left" vertical="center"/>
    </xf>
    <xf numFmtId="1" fontId="1" fillId="30" borderId="20" xfId="39" applyNumberFormat="1" applyBorder="1" applyAlignment="1">
      <alignment horizontal="left" vertical="center" wrapText="1"/>
    </xf>
    <xf numFmtId="3" fontId="16" fillId="27" borderId="0" xfId="36" applyNumberFormat="1" applyFont="1" applyBorder="1" applyAlignment="1">
      <alignment vertical="center"/>
    </xf>
    <xf numFmtId="3" fontId="16" fillId="31" borderId="21" xfId="40" applyNumberFormat="1" applyFont="1" applyBorder="1" applyAlignment="1">
      <alignment vertical="center"/>
    </xf>
    <xf numFmtId="9" fontId="16" fillId="31" borderId="0" xfId="40" applyNumberFormat="1" applyFont="1" applyAlignment="1">
      <alignment horizontal="center" vertical="center"/>
    </xf>
    <xf numFmtId="0" fontId="16" fillId="31" borderId="0" xfId="40" applyFont="1" applyAlignment="1">
      <alignment vertical="center"/>
    </xf>
    <xf numFmtId="1" fontId="16" fillId="31" borderId="21" xfId="40" applyNumberFormat="1" applyFont="1" applyBorder="1" applyAlignment="1">
      <alignment horizontal="left" vertical="center"/>
    </xf>
    <xf numFmtId="3" fontId="16" fillId="31" borderId="20" xfId="40" applyNumberFormat="1" applyFont="1" applyBorder="1" applyAlignment="1">
      <alignment vertical="center"/>
    </xf>
    <xf numFmtId="1" fontId="16" fillId="31" borderId="21" xfId="40" applyNumberFormat="1" applyFont="1" applyBorder="1" applyAlignment="1">
      <alignment vertical="center" wrapText="1"/>
    </xf>
    <xf numFmtId="1" fontId="16" fillId="31" borderId="20" xfId="40" applyNumberFormat="1" applyFont="1" applyBorder="1" applyAlignment="1">
      <alignment horizontal="left" vertical="center"/>
    </xf>
    <xf numFmtId="1" fontId="16" fillId="31" borderId="20" xfId="40" applyNumberFormat="1" applyFont="1" applyBorder="1" applyAlignment="1">
      <alignment vertical="center"/>
    </xf>
    <xf numFmtId="0" fontId="18" fillId="0" borderId="0" xfId="43" applyAlignment="1">
      <alignment horizontal="center" wrapText="1"/>
    </xf>
    <xf numFmtId="3" fontId="18" fillId="44" borderId="21" xfId="43" applyNumberFormat="1" applyFill="1" applyBorder="1" applyAlignment="1">
      <alignment vertical="center"/>
    </xf>
    <xf numFmtId="3" fontId="18" fillId="44" borderId="20" xfId="43" applyNumberFormat="1" applyFill="1" applyBorder="1" applyAlignment="1">
      <alignment vertical="center"/>
    </xf>
    <xf numFmtId="3" fontId="18" fillId="44" borderId="0" xfId="43" applyNumberFormat="1" applyFill="1" applyAlignment="1">
      <alignment vertical="center"/>
    </xf>
    <xf numFmtId="3" fontId="18" fillId="44" borderId="26" xfId="43" applyNumberFormat="1" applyFill="1" applyBorder="1" applyAlignment="1">
      <alignment vertical="center"/>
    </xf>
    <xf numFmtId="3" fontId="18" fillId="44" borderId="0" xfId="43" applyNumberFormat="1" applyFill="1" applyBorder="1" applyAlignment="1">
      <alignment vertical="center"/>
    </xf>
    <xf numFmtId="0" fontId="18" fillId="44" borderId="0" xfId="43" applyFill="1"/>
    <xf numFmtId="0" fontId="18" fillId="44" borderId="0" xfId="43" applyFill="1" applyAlignment="1">
      <alignment vertical="center"/>
    </xf>
    <xf numFmtId="0" fontId="18" fillId="44" borderId="0" xfId="43" applyFill="1" applyAlignment="1">
      <alignment horizontal="center" wrapText="1"/>
    </xf>
    <xf numFmtId="3" fontId="36" fillId="0" borderId="10" xfId="0" applyNumberFormat="1" applyFont="1" applyBorder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9" fontId="36" fillId="0" borderId="15" xfId="0" applyNumberFormat="1" applyFont="1" applyBorder="1" applyAlignment="1">
      <alignment horizontal="center" vertical="center"/>
    </xf>
    <xf numFmtId="3" fontId="41" fillId="44" borderId="0" xfId="43" applyNumberFormat="1" applyFont="1" applyFill="1" applyBorder="1" applyAlignment="1">
      <alignment horizontal="right" vertical="center"/>
    </xf>
    <xf numFmtId="0" fontId="24" fillId="44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3" fontId="1" fillId="26" borderId="20" xfId="35" applyNumberFormat="1" applyBorder="1" applyAlignment="1">
      <alignment vertical="center"/>
    </xf>
    <xf numFmtId="3" fontId="1" fillId="26" borderId="0" xfId="35" applyNumberFormat="1" applyAlignment="1">
      <alignment vertical="center"/>
    </xf>
    <xf numFmtId="3" fontId="16" fillId="0" borderId="0" xfId="0" applyNumberFormat="1" applyFont="1" applyAlignment="1">
      <alignment horizontal="right" vertical="center"/>
    </xf>
    <xf numFmtId="3" fontId="16" fillId="44" borderId="0" xfId="0" applyNumberFormat="1" applyFont="1" applyFill="1" applyAlignment="1">
      <alignment vertical="center"/>
    </xf>
    <xf numFmtId="3" fontId="16" fillId="44" borderId="0" xfId="0" applyNumberFormat="1" applyFont="1" applyFill="1" applyAlignment="1">
      <alignment horizontal="right" vertical="center"/>
    </xf>
    <xf numFmtId="0" fontId="0" fillId="44" borderId="0" xfId="0" applyFill="1"/>
    <xf numFmtId="3" fontId="0" fillId="44" borderId="12" xfId="0" applyNumberFormat="1" applyFill="1" applyBorder="1" applyAlignment="1">
      <alignment vertical="center"/>
    </xf>
    <xf numFmtId="0" fontId="16" fillId="44" borderId="0" xfId="0" applyFont="1" applyFill="1" applyAlignment="1">
      <alignment horizontal="center" wrapText="1"/>
    </xf>
    <xf numFmtId="0" fontId="18" fillId="0" borderId="0" xfId="43" applyBorder="1"/>
    <xf numFmtId="0" fontId="23" fillId="44" borderId="0" xfId="0" applyFont="1" applyFill="1" applyAlignment="1">
      <alignment vertical="center"/>
    </xf>
    <xf numFmtId="3" fontId="16" fillId="26" borderId="20" xfId="35" applyNumberFormat="1" applyFont="1" applyBorder="1" applyAlignment="1">
      <alignment vertical="center"/>
    </xf>
    <xf numFmtId="3" fontId="16" fillId="27" borderId="21" xfId="36" applyNumberFormat="1" applyFont="1" applyBorder="1" applyAlignment="1">
      <alignment vertical="center"/>
    </xf>
    <xf numFmtId="3" fontId="16" fillId="27" borderId="20" xfId="36" applyNumberFormat="1" applyFont="1" applyBorder="1" applyAlignment="1">
      <alignment vertical="center"/>
    </xf>
    <xf numFmtId="0" fontId="16" fillId="19" borderId="0" xfId="28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3" fillId="0" borderId="0" xfId="43" applyFont="1" applyBorder="1" applyAlignment="1">
      <alignment horizontal="center" vertical="center"/>
    </xf>
    <xf numFmtId="164" fontId="1" fillId="31" borderId="20" xfId="40" applyNumberFormat="1" applyBorder="1" applyAlignment="1">
      <alignment horizontal="center" vertical="center"/>
    </xf>
    <xf numFmtId="164" fontId="16" fillId="31" borderId="20" xfId="40" applyNumberFormat="1" applyFont="1" applyBorder="1" applyAlignment="1">
      <alignment horizontal="center" vertical="center"/>
    </xf>
    <xf numFmtId="164" fontId="16" fillId="31" borderId="21" xfId="40" applyNumberFormat="1" applyFont="1" applyBorder="1" applyAlignment="1">
      <alignment horizontal="center" vertical="center"/>
    </xf>
    <xf numFmtId="3" fontId="1" fillId="22" borderId="20" xfId="31" applyNumberFormat="1" applyBorder="1" applyAlignment="1">
      <alignment vertical="center"/>
    </xf>
    <xf numFmtId="3" fontId="1" fillId="22" borderId="0" xfId="31" applyNumberFormat="1" applyAlignment="1">
      <alignment vertical="center"/>
    </xf>
    <xf numFmtId="1" fontId="1" fillId="10" borderId="0" xfId="19" applyNumberFormat="1" applyAlignment="1">
      <alignment horizontal="left" vertical="center"/>
    </xf>
    <xf numFmtId="9" fontId="1" fillId="10" borderId="20" xfId="19" applyNumberFormat="1" applyBorder="1" applyAlignment="1">
      <alignment horizontal="center" vertical="center" wrapText="1"/>
    </xf>
    <xf numFmtId="9" fontId="1" fillId="10" borderId="20" xfId="19" applyNumberFormat="1" applyBorder="1" applyAlignment="1">
      <alignment horizontal="center" vertical="center"/>
    </xf>
    <xf numFmtId="1" fontId="16" fillId="11" borderId="21" xfId="20" applyNumberFormat="1" applyFont="1" applyBorder="1" applyAlignment="1">
      <alignment horizontal="left" vertical="center"/>
    </xf>
    <xf numFmtId="3" fontId="16" fillId="11" borderId="21" xfId="20" applyNumberFormat="1" applyFont="1" applyBorder="1" applyAlignment="1">
      <alignment vertical="center"/>
    </xf>
    <xf numFmtId="9" fontId="16" fillId="11" borderId="21" xfId="20" applyNumberFormat="1" applyFont="1" applyBorder="1" applyAlignment="1">
      <alignment horizontal="center" vertical="center"/>
    </xf>
    <xf numFmtId="1" fontId="16" fillId="11" borderId="21" xfId="20" applyNumberFormat="1" applyFont="1" applyBorder="1" applyAlignment="1">
      <alignment vertical="center" wrapText="1"/>
    </xf>
    <xf numFmtId="3" fontId="16" fillId="11" borderId="20" xfId="20" applyNumberFormat="1" applyFont="1" applyBorder="1" applyAlignment="1">
      <alignment vertical="center"/>
    </xf>
    <xf numFmtId="9" fontId="16" fillId="11" borderId="20" xfId="20" applyNumberFormat="1" applyFont="1" applyBorder="1" applyAlignment="1">
      <alignment horizontal="center" vertical="center"/>
    </xf>
    <xf numFmtId="1" fontId="16" fillId="11" borderId="20" xfId="20" applyNumberFormat="1" applyFont="1" applyBorder="1" applyAlignment="1">
      <alignment horizontal="left" vertical="center"/>
    </xf>
    <xf numFmtId="1" fontId="16" fillId="11" borderId="20" xfId="20" applyNumberFormat="1" applyFont="1" applyBorder="1" applyAlignment="1">
      <alignment vertical="center"/>
    </xf>
    <xf numFmtId="3" fontId="16" fillId="23" borderId="21" xfId="32" applyNumberFormat="1" applyFont="1" applyBorder="1" applyAlignment="1">
      <alignment vertical="center"/>
    </xf>
    <xf numFmtId="3" fontId="16" fillId="23" borderId="20" xfId="32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3" fontId="16" fillId="44" borderId="0" xfId="28" applyNumberFormat="1" applyFont="1" applyFill="1" applyBorder="1" applyAlignment="1">
      <alignment vertical="center"/>
    </xf>
    <xf numFmtId="0" fontId="20" fillId="44" borderId="0" xfId="0" applyFont="1" applyFill="1" applyAlignment="1">
      <alignment vertical="center"/>
    </xf>
    <xf numFmtId="3" fontId="36" fillId="0" borderId="0" xfId="0" applyNumberFormat="1" applyFont="1" applyAlignment="1">
      <alignment vertical="center"/>
    </xf>
    <xf numFmtId="3" fontId="36" fillId="44" borderId="0" xfId="0" applyNumberFormat="1" applyFont="1" applyFill="1" applyAlignment="1">
      <alignment vertical="center"/>
    </xf>
    <xf numFmtId="0" fontId="35" fillId="44" borderId="0" xfId="0" applyFont="1" applyFill="1"/>
    <xf numFmtId="0" fontId="35" fillId="44" borderId="0" xfId="0" applyFont="1" applyFill="1" applyAlignment="1">
      <alignment horizontal="center" vertical="center"/>
    </xf>
    <xf numFmtId="0" fontId="36" fillId="44" borderId="0" xfId="0" applyFont="1" applyFill="1" applyAlignment="1">
      <alignment horizontal="center" wrapText="1"/>
    </xf>
    <xf numFmtId="0" fontId="35" fillId="44" borderId="0" xfId="0" applyFont="1" applyFill="1" applyAlignment="1">
      <alignment vertical="center"/>
    </xf>
    <xf numFmtId="3" fontId="16" fillId="31" borderId="25" xfId="40" applyNumberFormat="1" applyFont="1" applyBorder="1" applyAlignment="1">
      <alignment vertical="center"/>
    </xf>
    <xf numFmtId="3" fontId="35" fillId="44" borderId="24" xfId="0" applyNumberFormat="1" applyFont="1" applyFill="1" applyBorder="1" applyAlignment="1">
      <alignment vertical="center"/>
    </xf>
    <xf numFmtId="3" fontId="36" fillId="0" borderId="15" xfId="0" applyNumberFormat="1" applyFont="1" applyBorder="1" applyAlignment="1">
      <alignment horizontal="right" vertical="center"/>
    </xf>
    <xf numFmtId="3" fontId="34" fillId="0" borderId="24" xfId="0" applyNumberFormat="1" applyFont="1" applyBorder="1" applyAlignment="1">
      <alignment vertical="center"/>
    </xf>
    <xf numFmtId="3" fontId="35" fillId="0" borderId="24" xfId="0" applyNumberFormat="1" applyFont="1" applyBorder="1" applyAlignment="1">
      <alignment vertical="center"/>
    </xf>
    <xf numFmtId="0" fontId="16" fillId="27" borderId="0" xfId="36" applyFont="1" applyAlignment="1">
      <alignment vertical="center"/>
    </xf>
    <xf numFmtId="0" fontId="16" fillId="31" borderId="13" xfId="40" applyFont="1" applyBorder="1" applyAlignment="1">
      <alignment vertical="center"/>
    </xf>
    <xf numFmtId="1" fontId="16" fillId="31" borderId="25" xfId="40" applyNumberFormat="1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16" fillId="19" borderId="11" xfId="28" applyFont="1" applyBorder="1" applyAlignment="1">
      <alignment horizontal="center" wrapText="1"/>
    </xf>
    <xf numFmtId="3" fontId="1" fillId="30" borderId="0" xfId="39" applyNumberFormat="1" applyBorder="1" applyAlignment="1">
      <alignment vertical="center"/>
    </xf>
    <xf numFmtId="9" fontId="1" fillId="30" borderId="0" xfId="39" applyNumberFormat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9" fontId="0" fillId="0" borderId="12" xfId="0" applyNumberFormat="1" applyBorder="1" applyAlignment="1">
      <alignment horizontal="center"/>
    </xf>
    <xf numFmtId="1" fontId="1" fillId="30" borderId="21" xfId="39" applyNumberFormat="1" applyBorder="1" applyAlignment="1">
      <alignment horizontal="left" vertical="center" wrapText="1"/>
    </xf>
    <xf numFmtId="0" fontId="1" fillId="30" borderId="21" xfId="39" applyBorder="1" applyAlignment="1">
      <alignment vertical="center" wrapText="1"/>
    </xf>
    <xf numFmtId="3" fontId="16" fillId="31" borderId="0" xfId="40" applyNumberFormat="1" applyFont="1" applyBorder="1" applyAlignment="1">
      <alignment vertical="center"/>
    </xf>
    <xf numFmtId="3" fontId="16" fillId="31" borderId="0" xfId="40" applyNumberFormat="1" applyFont="1" applyAlignment="1">
      <alignment vertical="center"/>
    </xf>
    <xf numFmtId="9" fontId="16" fillId="31" borderId="0" xfId="40" applyNumberFormat="1" applyFont="1" applyBorder="1" applyAlignment="1">
      <alignment horizontal="center" vertical="center"/>
    </xf>
    <xf numFmtId="1" fontId="16" fillId="31" borderId="21" xfId="40" applyNumberFormat="1" applyFont="1" applyBorder="1" applyAlignment="1">
      <alignment horizontal="left" vertical="center" wrapText="1"/>
    </xf>
    <xf numFmtId="0" fontId="1" fillId="31" borderId="0" xfId="40"/>
    <xf numFmtId="0" fontId="1" fillId="27" borderId="11" xfId="36" applyBorder="1" applyAlignment="1">
      <alignment horizontal="center" wrapText="1"/>
    </xf>
    <xf numFmtId="0" fontId="1" fillId="26" borderId="0" xfId="35"/>
    <xf numFmtId="0" fontId="1" fillId="44" borderId="12" xfId="39" applyFill="1" applyBorder="1" applyAlignment="1">
      <alignment horizontal="left" vertical="center"/>
    </xf>
    <xf numFmtId="0" fontId="1" fillId="44" borderId="12" xfId="39" applyFill="1" applyBorder="1" applyAlignment="1">
      <alignment horizontal="left" vertical="center" wrapText="1"/>
    </xf>
    <xf numFmtId="3" fontId="1" fillId="44" borderId="0" xfId="39" applyNumberFormat="1" applyFill="1" applyBorder="1" applyAlignment="1">
      <alignment vertical="center"/>
    </xf>
    <xf numFmtId="0" fontId="16" fillId="19" borderId="0" xfId="28" applyFont="1"/>
    <xf numFmtId="0" fontId="16" fillId="27" borderId="0" xfId="36" applyFont="1"/>
    <xf numFmtId="0" fontId="1" fillId="30" borderId="0" xfId="39"/>
    <xf numFmtId="3" fontId="16" fillId="44" borderId="15" xfId="39" applyNumberFormat="1" applyFont="1" applyFill="1" applyBorder="1" applyAlignment="1">
      <alignment vertical="center"/>
    </xf>
    <xf numFmtId="3" fontId="36" fillId="0" borderId="15" xfId="0" applyNumberFormat="1" applyFont="1" applyBorder="1" applyAlignment="1">
      <alignment vertical="center"/>
    </xf>
    <xf numFmtId="3" fontId="36" fillId="0" borderId="10" xfId="0" applyNumberFormat="1" applyFont="1" applyBorder="1" applyAlignment="1">
      <alignment vertical="center"/>
    </xf>
    <xf numFmtId="3" fontId="36" fillId="44" borderId="10" xfId="0" applyNumberFormat="1" applyFont="1" applyFill="1" applyBorder="1" applyAlignment="1">
      <alignment vertical="center"/>
    </xf>
    <xf numFmtId="9" fontId="36" fillId="0" borderId="15" xfId="0" applyNumberFormat="1" applyFont="1" applyBorder="1" applyAlignment="1">
      <alignment horizontal="center"/>
    </xf>
    <xf numFmtId="0" fontId="1" fillId="18" borderId="0" xfId="27" applyBorder="1"/>
    <xf numFmtId="0" fontId="16" fillId="19" borderId="0" xfId="28" applyFont="1" applyBorder="1"/>
    <xf numFmtId="0" fontId="0" fillId="0" borderId="27" xfId="0" applyBorder="1" applyAlignment="1">
      <alignment vertical="center"/>
    </xf>
    <xf numFmtId="0" fontId="21" fillId="0" borderId="28" xfId="0" applyFont="1" applyBorder="1" applyAlignment="1">
      <alignment vertical="center" wrapText="1"/>
    </xf>
    <xf numFmtId="0" fontId="0" fillId="0" borderId="29" xfId="0" applyBorder="1" applyAlignment="1">
      <alignment vertical="center"/>
    </xf>
    <xf numFmtId="0" fontId="21" fillId="0" borderId="30" xfId="0" applyFont="1" applyBorder="1" applyAlignment="1">
      <alignment vertical="center" wrapText="1"/>
    </xf>
    <xf numFmtId="0" fontId="16" fillId="19" borderId="25" xfId="28" applyFont="1" applyBorder="1"/>
    <xf numFmtId="3" fontId="36" fillId="44" borderId="0" xfId="0" applyNumberFormat="1" applyFont="1" applyFill="1" applyAlignment="1">
      <alignment horizontal="right" vertical="center"/>
    </xf>
    <xf numFmtId="0" fontId="16" fillId="31" borderId="10" xfId="40" applyFont="1" applyBorder="1" applyAlignment="1">
      <alignment horizontal="center" wrapText="1"/>
    </xf>
    <xf numFmtId="1" fontId="1" fillId="22" borderId="0" xfId="31" applyNumberFormat="1" applyAlignment="1">
      <alignment horizontal="left" vertical="center"/>
    </xf>
    <xf numFmtId="1" fontId="1" fillId="22" borderId="21" xfId="31" applyNumberFormat="1" applyBorder="1" applyAlignment="1">
      <alignment horizontal="left" vertical="center" wrapText="1"/>
    </xf>
    <xf numFmtId="3" fontId="1" fillId="22" borderId="0" xfId="31" applyNumberFormat="1" applyBorder="1" applyAlignment="1">
      <alignment vertical="center"/>
    </xf>
    <xf numFmtId="0" fontId="1" fillId="22" borderId="21" xfId="31" applyBorder="1" applyAlignment="1">
      <alignment vertical="center" wrapText="1"/>
    </xf>
    <xf numFmtId="1" fontId="1" fillId="22" borderId="0" xfId="31" applyNumberFormat="1" applyBorder="1" applyAlignment="1">
      <alignment horizontal="left" vertical="center" wrapText="1"/>
    </xf>
    <xf numFmtId="1" fontId="16" fillId="23" borderId="21" xfId="32" applyNumberFormat="1" applyFont="1" applyBorder="1" applyAlignment="1">
      <alignment horizontal="left" vertical="center"/>
    </xf>
    <xf numFmtId="1" fontId="16" fillId="23" borderId="21" xfId="32" applyNumberFormat="1" applyFont="1" applyBorder="1" applyAlignment="1">
      <alignment horizontal="left" vertical="center" wrapText="1"/>
    </xf>
    <xf numFmtId="3" fontId="16" fillId="23" borderId="0" xfId="32" applyNumberFormat="1" applyFont="1" applyBorder="1" applyAlignment="1">
      <alignment vertical="center"/>
    </xf>
    <xf numFmtId="3" fontId="16" fillId="23" borderId="0" xfId="32" applyNumberFormat="1" applyFont="1" applyAlignment="1">
      <alignment vertical="center"/>
    </xf>
    <xf numFmtId="1" fontId="16" fillId="23" borderId="29" xfId="32" applyNumberFormat="1" applyFont="1" applyBorder="1" applyAlignment="1">
      <alignment horizontal="left" vertical="center"/>
    </xf>
    <xf numFmtId="1" fontId="16" fillId="23" borderId="30" xfId="32" applyNumberFormat="1" applyFont="1" applyBorder="1" applyAlignment="1">
      <alignment horizontal="left" vertical="center" wrapText="1"/>
    </xf>
    <xf numFmtId="3" fontId="16" fillId="19" borderId="0" xfId="28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left" wrapText="1"/>
    </xf>
    <xf numFmtId="1" fontId="0" fillId="0" borderId="0" xfId="0" applyNumberFormat="1" applyAlignment="1">
      <alignment horizontal="left" vertical="center"/>
    </xf>
    <xf numFmtId="9" fontId="16" fillId="34" borderId="10" xfId="0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left" vertical="center"/>
    </xf>
    <xf numFmtId="9" fontId="16" fillId="33" borderId="1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33" borderId="11" xfId="0" applyNumberFormat="1" applyFill="1" applyBorder="1" applyAlignment="1">
      <alignment horizontal="center" vertical="center"/>
    </xf>
    <xf numFmtId="165" fontId="0" fillId="34" borderId="11" xfId="0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 wrapText="1"/>
    </xf>
    <xf numFmtId="3" fontId="0" fillId="35" borderId="0" xfId="0" applyNumberFormat="1" applyFill="1" applyAlignment="1">
      <alignment horizontal="center" vertical="center" wrapText="1"/>
    </xf>
    <xf numFmtId="9" fontId="0" fillId="35" borderId="0" xfId="0" applyNumberFormat="1" applyFill="1" applyAlignment="1">
      <alignment horizontal="center" vertical="center" wrapText="1"/>
    </xf>
    <xf numFmtId="9" fontId="0" fillId="33" borderId="11" xfId="0" applyNumberFormat="1" applyFill="1" applyBorder="1" applyAlignment="1">
      <alignment horizontal="center" vertical="center"/>
    </xf>
    <xf numFmtId="9" fontId="0" fillId="34" borderId="11" xfId="0" applyNumberForma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0" fontId="16" fillId="0" borderId="11" xfId="0" applyFont="1" applyBorder="1" applyAlignment="1">
      <alignment horizontal="left"/>
    </xf>
    <xf numFmtId="0" fontId="16" fillId="39" borderId="11" xfId="0" applyFont="1" applyFill="1" applyBorder="1" applyAlignment="1">
      <alignment horizontal="center" wrapText="1"/>
    </xf>
    <xf numFmtId="0" fontId="16" fillId="40" borderId="11" xfId="0" applyFont="1" applyFill="1" applyBorder="1" applyAlignment="1">
      <alignment horizontal="center" wrapText="1"/>
    </xf>
    <xf numFmtId="0" fontId="16" fillId="41" borderId="11" xfId="0" applyFont="1" applyFill="1" applyBorder="1" applyAlignment="1">
      <alignment horizontal="center" wrapText="1"/>
    </xf>
    <xf numFmtId="0" fontId="16" fillId="42" borderId="11" xfId="0" applyFont="1" applyFill="1" applyBorder="1" applyAlignment="1">
      <alignment horizontal="center" wrapText="1"/>
    </xf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16" fillId="0" borderId="23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3" fontId="0" fillId="35" borderId="0" xfId="0" applyNumberFormat="1" applyFill="1" applyAlignment="1">
      <alignment wrapText="1"/>
    </xf>
    <xf numFmtId="164" fontId="0" fillId="35" borderId="0" xfId="0" applyNumberFormat="1" applyFill="1" applyAlignment="1">
      <alignment wrapText="1"/>
    </xf>
    <xf numFmtId="3" fontId="16" fillId="0" borderId="11" xfId="0" applyNumberFormat="1" applyFont="1" applyBorder="1" applyAlignment="1">
      <alignment horizontal="center"/>
    </xf>
    <xf numFmtId="165" fontId="16" fillId="44" borderId="11" xfId="0" applyNumberFormat="1" applyFont="1" applyFill="1" applyBorder="1" applyAlignment="1">
      <alignment horizontal="center"/>
    </xf>
    <xf numFmtId="1" fontId="16" fillId="0" borderId="0" xfId="0" applyNumberFormat="1" applyFont="1" applyAlignment="1">
      <alignment horizontal="left" vertical="center"/>
    </xf>
    <xf numFmtId="1" fontId="16" fillId="35" borderId="0" xfId="0" applyNumberFormat="1" applyFont="1" applyFill="1" applyAlignment="1">
      <alignment horizontal="left" vertical="center"/>
    </xf>
    <xf numFmtId="0" fontId="23" fillId="44" borderId="0" xfId="0" applyFont="1" applyFill="1"/>
    <xf numFmtId="0" fontId="20" fillId="44" borderId="0" xfId="0" applyFont="1" applyFill="1" applyAlignment="1">
      <alignment wrapText="1"/>
    </xf>
    <xf numFmtId="0" fontId="20" fillId="44" borderId="0" xfId="0" applyFont="1" applyFill="1" applyAlignment="1">
      <alignment horizontal="center" wrapText="1"/>
    </xf>
    <xf numFmtId="0" fontId="16" fillId="44" borderId="0" xfId="0" applyFont="1" applyFill="1" applyAlignment="1">
      <alignment wrapText="1"/>
    </xf>
    <xf numFmtId="0" fontId="16" fillId="44" borderId="10" xfId="0" applyFont="1" applyFill="1" applyBorder="1" applyAlignment="1">
      <alignment horizontal="center" wrapText="1"/>
    </xf>
    <xf numFmtId="9" fontId="0" fillId="44" borderId="0" xfId="0" applyNumberFormat="1" applyFill="1" applyAlignment="1">
      <alignment horizontal="center" vertical="center" wrapText="1"/>
    </xf>
    <xf numFmtId="9" fontId="0" fillId="44" borderId="0" xfId="0" applyNumberFormat="1" applyFill="1" applyAlignment="1">
      <alignment horizontal="center"/>
    </xf>
    <xf numFmtId="3" fontId="0" fillId="44" borderId="0" xfId="0" applyNumberFormat="1" applyFill="1" applyAlignment="1">
      <alignment horizontal="center" vertical="center" wrapText="1"/>
    </xf>
    <xf numFmtId="3" fontId="0" fillId="44" borderId="0" xfId="0" applyNumberFormat="1" applyFill="1" applyAlignment="1">
      <alignment wrapText="1"/>
    </xf>
    <xf numFmtId="164" fontId="0" fillId="44" borderId="0" xfId="0" applyNumberFormat="1" applyFill="1" applyAlignment="1">
      <alignment wrapText="1"/>
    </xf>
    <xf numFmtId="1" fontId="16" fillId="44" borderId="0" xfId="0" applyNumberFormat="1" applyFont="1" applyFill="1" applyAlignment="1">
      <alignment horizontal="left" vertical="center"/>
    </xf>
    <xf numFmtId="0" fontId="16" fillId="39" borderId="17" xfId="0" applyFont="1" applyFill="1" applyBorder="1"/>
    <xf numFmtId="0" fontId="16" fillId="39" borderId="13" xfId="0" applyFont="1" applyFill="1" applyBorder="1"/>
    <xf numFmtId="165" fontId="16" fillId="34" borderId="11" xfId="0" applyNumberFormat="1" applyFont="1" applyFill="1" applyBorder="1" applyAlignment="1">
      <alignment horizontal="center"/>
    </xf>
    <xf numFmtId="9" fontId="16" fillId="34" borderId="11" xfId="0" applyNumberFormat="1" applyFont="1" applyFill="1" applyBorder="1" applyAlignment="1">
      <alignment horizontal="center"/>
    </xf>
    <xf numFmtId="3" fontId="16" fillId="34" borderId="11" xfId="0" applyNumberFormat="1" applyFont="1" applyFill="1" applyBorder="1" applyAlignment="1">
      <alignment horizontal="center"/>
    </xf>
    <xf numFmtId="9" fontId="16" fillId="34" borderId="11" xfId="0" applyNumberFormat="1" applyFont="1" applyFill="1" applyBorder="1" applyAlignment="1">
      <alignment horizontal="center" vertical="center" wrapText="1"/>
    </xf>
    <xf numFmtId="3" fontId="16" fillId="34" borderId="11" xfId="0" applyNumberFormat="1" applyFont="1" applyFill="1" applyBorder="1" applyAlignment="1">
      <alignment wrapText="1"/>
    </xf>
    <xf numFmtId="164" fontId="16" fillId="34" borderId="23" xfId="0" applyNumberFormat="1" applyFont="1" applyFill="1" applyBorder="1" applyAlignment="1">
      <alignment wrapText="1"/>
    </xf>
    <xf numFmtId="0" fontId="0" fillId="34" borderId="0" xfId="0" applyFill="1"/>
    <xf numFmtId="165" fontId="16" fillId="33" borderId="11" xfId="0" applyNumberFormat="1" applyFont="1" applyFill="1" applyBorder="1" applyAlignment="1">
      <alignment horizontal="center"/>
    </xf>
    <xf numFmtId="9" fontId="16" fillId="33" borderId="11" xfId="0" applyNumberFormat="1" applyFont="1" applyFill="1" applyBorder="1" applyAlignment="1">
      <alignment horizontal="center"/>
    </xf>
    <xf numFmtId="3" fontId="16" fillId="33" borderId="11" xfId="0" applyNumberFormat="1" applyFont="1" applyFill="1" applyBorder="1" applyAlignment="1">
      <alignment horizontal="center"/>
    </xf>
    <xf numFmtId="9" fontId="16" fillId="33" borderId="11" xfId="0" applyNumberFormat="1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wrapText="1"/>
    </xf>
    <xf numFmtId="164" fontId="16" fillId="33" borderId="23" xfId="0" applyNumberFormat="1" applyFont="1" applyFill="1" applyBorder="1" applyAlignment="1">
      <alignment wrapText="1"/>
    </xf>
    <xf numFmtId="3" fontId="0" fillId="0" borderId="26" xfId="0" applyNumberFormat="1" applyBorder="1" applyAlignment="1">
      <alignment vertical="center"/>
    </xf>
    <xf numFmtId="3" fontId="16" fillId="0" borderId="15" xfId="0" applyNumberFormat="1" applyFont="1" applyBorder="1" applyAlignment="1">
      <alignment horizontal="right" vertical="center"/>
    </xf>
    <xf numFmtId="0" fontId="16" fillId="11" borderId="13" xfId="20" applyFont="1" applyBorder="1" applyAlignment="1">
      <alignment horizontal="center" wrapText="1"/>
    </xf>
    <xf numFmtId="0" fontId="16" fillId="11" borderId="12" xfId="20" applyFont="1" applyBorder="1" applyAlignment="1">
      <alignment horizontal="center" wrapText="1"/>
    </xf>
    <xf numFmtId="1" fontId="1" fillId="10" borderId="20" xfId="19" applyNumberFormat="1" applyBorder="1" applyAlignment="1">
      <alignment horizontal="left" vertical="center" wrapText="1"/>
    </xf>
    <xf numFmtId="0" fontId="23" fillId="31" borderId="10" xfId="40" applyFont="1" applyBorder="1" applyAlignment="1">
      <alignment horizontal="center" vertical="center"/>
    </xf>
    <xf numFmtId="0" fontId="16" fillId="31" borderId="13" xfId="40" applyFont="1" applyBorder="1" applyAlignment="1">
      <alignment horizontal="center" wrapText="1"/>
    </xf>
    <xf numFmtId="0" fontId="16" fillId="31" borderId="12" xfId="40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16" fillId="19" borderId="13" xfId="28" applyFont="1" applyBorder="1" applyAlignment="1">
      <alignment horizontal="center" wrapText="1"/>
    </xf>
    <xf numFmtId="0" fontId="16" fillId="19" borderId="12" xfId="28" applyFont="1" applyBorder="1" applyAlignment="1">
      <alignment horizontal="center" wrapText="1"/>
    </xf>
    <xf numFmtId="0" fontId="16" fillId="27" borderId="13" xfId="36" applyFont="1" applyBorder="1" applyAlignment="1">
      <alignment horizontal="center" wrapText="1"/>
    </xf>
    <xf numFmtId="0" fontId="16" fillId="27" borderId="12" xfId="36" applyFont="1" applyBorder="1" applyAlignment="1">
      <alignment horizontal="center" wrapText="1"/>
    </xf>
    <xf numFmtId="0" fontId="23" fillId="19" borderId="11" xfId="28" applyFont="1" applyBorder="1" applyAlignment="1">
      <alignment horizontal="center" vertical="center"/>
    </xf>
    <xf numFmtId="0" fontId="23" fillId="19" borderId="10" xfId="28" applyFont="1" applyBorder="1" applyAlignment="1">
      <alignment horizontal="center" vertical="center"/>
    </xf>
    <xf numFmtId="0" fontId="23" fillId="27" borderId="10" xfId="36" applyFont="1" applyBorder="1" applyAlignment="1">
      <alignment horizontal="center" vertical="center"/>
    </xf>
    <xf numFmtId="0" fontId="16" fillId="23" borderId="13" xfId="32" applyFont="1" applyBorder="1" applyAlignment="1">
      <alignment horizontal="center" wrapText="1"/>
    </xf>
    <xf numFmtId="0" fontId="16" fillId="23" borderId="12" xfId="32" applyFont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" fontId="1" fillId="30" borderId="20" xfId="39" applyNumberFormat="1" applyBorder="1" applyAlignment="1">
      <alignment horizontal="left" vertical="center" wrapText="1"/>
    </xf>
    <xf numFmtId="1" fontId="1" fillId="30" borderId="20" xfId="39" applyNumberFormat="1" applyBorder="1" applyAlignment="1">
      <alignment vertical="center" wrapText="1"/>
    </xf>
    <xf numFmtId="1" fontId="1" fillId="30" borderId="20" xfId="39" applyNumberForma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1" fillId="30" borderId="20" xfId="39" applyBorder="1" applyAlignment="1">
      <alignment vertical="center"/>
    </xf>
    <xf numFmtId="0" fontId="1" fillId="10" borderId="20" xfId="19" applyBorder="1" applyAlignment="1">
      <alignment horizontal="left" vertical="center"/>
    </xf>
    <xf numFmtId="1" fontId="1" fillId="10" borderId="20" xfId="19" applyNumberFormat="1" applyBorder="1" applyAlignment="1">
      <alignment horizontal="left" vertical="center"/>
    </xf>
    <xf numFmtId="1" fontId="1" fillId="18" borderId="20" xfId="27" applyNumberFormat="1" applyBorder="1" applyAlignment="1">
      <alignment horizontal="left" vertical="center" wrapText="1"/>
    </xf>
    <xf numFmtId="1" fontId="1" fillId="30" borderId="20" xfId="39" applyNumberFormat="1" applyBorder="1" applyAlignment="1">
      <alignment horizontal="left" vertical="center"/>
    </xf>
    <xf numFmtId="1" fontId="1" fillId="18" borderId="20" xfId="27" applyNumberFormat="1" applyBorder="1" applyAlignment="1">
      <alignment horizontal="left" vertical="center"/>
    </xf>
    <xf numFmtId="0" fontId="1" fillId="18" borderId="20" xfId="27" applyBorder="1" applyAlignment="1">
      <alignment horizontal="left" vertical="center"/>
    </xf>
    <xf numFmtId="0" fontId="1" fillId="30" borderId="20" xfId="39" applyBorder="1" applyAlignment="1">
      <alignment horizontal="left" vertical="center"/>
    </xf>
    <xf numFmtId="0" fontId="23" fillId="31" borderId="10" xfId="4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2" xfId="0" applyFont="1" applyBorder="1" applyAlignment="1">
      <alignment horizontal="center"/>
    </xf>
    <xf numFmtId="0" fontId="23" fillId="38" borderId="10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23" fillId="44" borderId="0" xfId="40" applyFont="1" applyFill="1" applyBorder="1" applyAlignment="1">
      <alignment horizontal="center"/>
    </xf>
    <xf numFmtId="0" fontId="23" fillId="31" borderId="11" xfId="40" applyFont="1" applyBorder="1" applyAlignment="1">
      <alignment horizontal="center" vertical="center"/>
    </xf>
    <xf numFmtId="0" fontId="23" fillId="27" borderId="13" xfId="36" applyFont="1" applyBorder="1" applyAlignment="1">
      <alignment horizontal="center" vertical="center"/>
    </xf>
    <xf numFmtId="0" fontId="23" fillId="19" borderId="13" xfId="28" applyFont="1" applyBorder="1" applyAlignment="1">
      <alignment horizontal="center" vertical="center"/>
    </xf>
    <xf numFmtId="0" fontId="16" fillId="27" borderId="11" xfId="36" applyFont="1" applyBorder="1" applyAlignment="1">
      <alignment horizontal="center" wrapText="1"/>
    </xf>
    <xf numFmtId="0" fontId="16" fillId="19" borderId="11" xfId="28" applyFont="1" applyBorder="1" applyAlignment="1">
      <alignment horizontal="center" wrapText="1"/>
    </xf>
    <xf numFmtId="0" fontId="16" fillId="31" borderId="10" xfId="40" applyFont="1" applyBorder="1" applyAlignment="1">
      <alignment horizontal="center" wrapText="1"/>
    </xf>
    <xf numFmtId="0" fontId="16" fillId="23" borderId="10" xfId="32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29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6" fillId="0" borderId="16" xfId="0" applyFont="1" applyBorder="1" applyAlignment="1">
      <alignment horizontal="center"/>
    </xf>
    <xf numFmtId="0" fontId="16" fillId="0" borderId="16" xfId="0" applyFont="1" applyBorder="1" applyAlignment="1">
      <alignment horizontal="center" wrapText="1"/>
    </xf>
    <xf numFmtId="0" fontId="28" fillId="43" borderId="22" xfId="0" applyFont="1" applyFill="1" applyBorder="1" applyAlignment="1">
      <alignment horizontal="center" wrapText="1"/>
    </xf>
    <xf numFmtId="0" fontId="28" fillId="43" borderId="11" xfId="0" applyFont="1" applyFill="1" applyBorder="1" applyAlignment="1">
      <alignment horizontal="center" wrapText="1"/>
    </xf>
    <xf numFmtId="0" fontId="28" fillId="43" borderId="23" xfId="0" applyFont="1" applyFill="1" applyBorder="1" applyAlignment="1">
      <alignment horizontal="center" wrapText="1"/>
    </xf>
    <xf numFmtId="0" fontId="0" fillId="33" borderId="0" xfId="0" applyFill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5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te" xfId="15" builtinId="10" customBuiltin="1"/>
    <cellStyle name="Note 2" xfId="44" xr:uid="{00000000-0005-0000-0000-000027000000}"/>
    <cellStyle name="Output" xfId="10" builtinId="21" customBuiltin="1"/>
    <cellStyle name="Percent 2" xfId="42" xr:uid="{00000000-0005-0000-0000-000029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98534</xdr:rowOff>
    </xdr:from>
    <xdr:to>
      <xdr:col>20</xdr:col>
      <xdr:colOff>307522</xdr:colOff>
      <xdr:row>82</xdr:row>
      <xdr:rowOff>37999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41931-7022-4F6E-9EB6-439C4DD7B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35" y="98534"/>
          <a:ext cx="11852479" cy="14670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bauer.consult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8E55-8F1B-4C45-A22C-0E9079655DBF}">
  <sheetPr>
    <tabColor rgb="FFEE0000"/>
  </sheetPr>
  <dimension ref="A1:W32"/>
  <sheetViews>
    <sheetView zoomScale="160" zoomScaleNormal="160" workbookViewId="0">
      <selection activeCell="F25" sqref="F25"/>
    </sheetView>
  </sheetViews>
  <sheetFormatPr defaultRowHeight="14.4" x14ac:dyDescent="0.3"/>
  <sheetData>
    <row r="1" spans="1:23" x14ac:dyDescent="0.3">
      <c r="A1" t="s">
        <v>0</v>
      </c>
    </row>
    <row r="2" spans="1:23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3" x14ac:dyDescent="0.3">
      <c r="A3" t="s">
        <v>2</v>
      </c>
    </row>
    <row r="4" spans="1:23" x14ac:dyDescent="0.3">
      <c r="A4" t="s">
        <v>3</v>
      </c>
    </row>
    <row r="5" spans="1:23" x14ac:dyDescent="0.3">
      <c r="B5" t="s">
        <v>4</v>
      </c>
    </row>
    <row r="6" spans="1:23" x14ac:dyDescent="0.3">
      <c r="B6" t="s">
        <v>5</v>
      </c>
    </row>
    <row r="7" spans="1:23" x14ac:dyDescent="0.3">
      <c r="B7" t="s">
        <v>6</v>
      </c>
    </row>
    <row r="8" spans="1:23" x14ac:dyDescent="0.3">
      <c r="B8" s="48" t="s">
        <v>7</v>
      </c>
    </row>
    <row r="9" spans="1:23" ht="15" thickBot="1" x14ac:dyDescent="0.35"/>
    <row r="10" spans="1:23" x14ac:dyDescent="0.3">
      <c r="A10" s="315" t="s">
        <v>8</v>
      </c>
      <c r="B10" s="316"/>
      <c r="C10" s="316"/>
      <c r="D10" s="316"/>
      <c r="E10" s="316"/>
      <c r="F10" s="316"/>
      <c r="G10" s="316"/>
      <c r="H10" s="316"/>
      <c r="I10" s="76"/>
      <c r="J10" s="76"/>
      <c r="K10" s="77"/>
    </row>
    <row r="11" spans="1:23" ht="15" thickBot="1" x14ac:dyDescent="0.35">
      <c r="A11" s="78" t="s">
        <v>9</v>
      </c>
      <c r="B11" s="79"/>
      <c r="C11" s="78"/>
      <c r="D11" s="78"/>
      <c r="E11" s="78"/>
      <c r="F11" s="78"/>
      <c r="G11" s="78"/>
      <c r="H11" s="78"/>
      <c r="I11" s="78"/>
      <c r="J11" s="78"/>
      <c r="K11" s="80"/>
      <c r="U11" s="14"/>
      <c r="V11" s="14"/>
      <c r="W11" s="14"/>
    </row>
    <row r="14" spans="1:23" x14ac:dyDescent="0.3">
      <c r="A14" t="s">
        <v>10</v>
      </c>
    </row>
    <row r="15" spans="1:23" x14ac:dyDescent="0.3">
      <c r="A15" s="62" t="s">
        <v>11</v>
      </c>
      <c r="B15" t="s">
        <v>16</v>
      </c>
    </row>
    <row r="16" spans="1:23" x14ac:dyDescent="0.3">
      <c r="A16" s="62" t="s">
        <v>13</v>
      </c>
      <c r="B16" t="s">
        <v>159</v>
      </c>
    </row>
    <row r="17" spans="1:10" x14ac:dyDescent="0.3">
      <c r="A17" s="62" t="s">
        <v>14</v>
      </c>
      <c r="B17" t="s">
        <v>160</v>
      </c>
    </row>
    <row r="18" spans="1:10" x14ac:dyDescent="0.3">
      <c r="A18" s="62" t="s">
        <v>15</v>
      </c>
      <c r="B18" t="s">
        <v>161</v>
      </c>
    </row>
    <row r="19" spans="1:10" x14ac:dyDescent="0.3">
      <c r="A19" s="62" t="s">
        <v>17</v>
      </c>
      <c r="B19" t="s">
        <v>165</v>
      </c>
    </row>
    <row r="20" spans="1:10" x14ac:dyDescent="0.3">
      <c r="A20" s="62" t="s">
        <v>18</v>
      </c>
      <c r="B20" t="s">
        <v>12</v>
      </c>
    </row>
    <row r="21" spans="1:10" x14ac:dyDescent="0.3">
      <c r="A21" s="62" t="s">
        <v>19</v>
      </c>
      <c r="B21" t="s">
        <v>194</v>
      </c>
    </row>
    <row r="22" spans="1:10" x14ac:dyDescent="0.3">
      <c r="A22" s="62" t="s">
        <v>20</v>
      </c>
      <c r="B22" t="s">
        <v>193</v>
      </c>
    </row>
    <row r="23" spans="1:10" ht="15" customHeight="1" x14ac:dyDescent="0.3">
      <c r="A23" s="62" t="s">
        <v>21</v>
      </c>
      <c r="B23" t="s">
        <v>22</v>
      </c>
      <c r="I23" s="64"/>
      <c r="J23" s="64"/>
    </row>
    <row r="24" spans="1:10" ht="15" customHeight="1" x14ac:dyDescent="0.3">
      <c r="A24" s="62"/>
      <c r="I24" s="64"/>
      <c r="J24" s="64"/>
    </row>
    <row r="25" spans="1:10" ht="15" customHeight="1" x14ac:dyDescent="0.3">
      <c r="A25" s="62"/>
      <c r="I25" s="64"/>
      <c r="J25" s="64"/>
    </row>
    <row r="26" spans="1:10" ht="15.75" customHeight="1" x14ac:dyDescent="0.3">
      <c r="A26" s="62"/>
      <c r="I26" s="64"/>
      <c r="J26" s="64"/>
    </row>
    <row r="27" spans="1:10" x14ac:dyDescent="0.3">
      <c r="A27" s="62"/>
    </row>
    <row r="28" spans="1:10" ht="28.8" x14ac:dyDescent="0.3">
      <c r="E28" s="64"/>
      <c r="F28" s="64"/>
      <c r="G28" s="64"/>
      <c r="H28" s="64"/>
    </row>
    <row r="29" spans="1:10" ht="28.8" x14ac:dyDescent="0.3">
      <c r="A29" s="64"/>
      <c r="B29" s="64"/>
      <c r="C29" s="64"/>
      <c r="D29" s="64"/>
      <c r="E29" s="64"/>
      <c r="F29" s="64"/>
      <c r="G29" s="64"/>
      <c r="H29" s="64"/>
    </row>
    <row r="30" spans="1:10" ht="28.8" x14ac:dyDescent="0.3">
      <c r="A30" s="64"/>
      <c r="B30" s="64"/>
      <c r="C30" s="64"/>
      <c r="D30" s="64"/>
      <c r="E30" s="64"/>
      <c r="F30" s="64"/>
      <c r="G30" s="64"/>
      <c r="H30" s="64"/>
    </row>
    <row r="31" spans="1:10" ht="28.8" x14ac:dyDescent="0.3">
      <c r="A31" s="64"/>
      <c r="B31" s="64"/>
      <c r="C31" s="64"/>
      <c r="D31" s="64"/>
      <c r="E31" s="64"/>
      <c r="F31" s="64"/>
      <c r="G31" s="64"/>
      <c r="H31" s="64"/>
    </row>
    <row r="32" spans="1:10" ht="28.8" x14ac:dyDescent="0.3">
      <c r="A32" s="64"/>
      <c r="B32" s="64"/>
      <c r="C32" s="64"/>
      <c r="D32" s="64"/>
    </row>
  </sheetData>
  <hyperlinks>
    <hyperlink ref="B8" r:id="rId1" xr:uid="{9CD35CEC-F5D1-4978-B9E3-356A8425255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12E7-EE16-43C0-B32E-5D50B345FF73}">
  <sheetPr>
    <tabColor rgb="FF7030A0"/>
  </sheetPr>
  <dimension ref="A1"/>
  <sheetViews>
    <sheetView topLeftCell="G44" zoomScale="116" zoomScaleNormal="55" workbookViewId="0">
      <selection activeCell="W65" sqref="W65"/>
    </sheetView>
  </sheetViews>
  <sheetFormatPr defaultRowHeight="14.4" x14ac:dyDescent="0.3"/>
  <cols>
    <col min="1" max="1" width="2.44140625" customWidth="1"/>
  </cols>
  <sheetData>
    <row r="1" ht="7.5" customHeight="1" x14ac:dyDescent="0.3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006B-F0EE-4854-9008-F737A8068B10}">
  <sheetPr>
    <tabColor rgb="FF00B050"/>
    <pageSetUpPr fitToPage="1"/>
  </sheetPr>
  <dimension ref="B1:AF57"/>
  <sheetViews>
    <sheetView topLeftCell="A9" zoomScale="90" zoomScaleNormal="90" workbookViewId="0">
      <selection activeCell="A10" sqref="A10:XFD10"/>
    </sheetView>
  </sheetViews>
  <sheetFormatPr defaultColWidth="9.21875" defaultRowHeight="14.4" x14ac:dyDescent="0.3"/>
  <cols>
    <col min="1" max="1" width="3.5546875" customWidth="1"/>
    <col min="2" max="2" width="2.77734375" style="4" customWidth="1"/>
    <col min="3" max="3" width="21.5546875" style="4" customWidth="1"/>
    <col min="4" max="5" width="11.5546875" customWidth="1"/>
    <col min="6" max="6" width="1.44140625" customWidth="1"/>
    <col min="7" max="7" width="8.21875" customWidth="1"/>
    <col min="8" max="11" width="9.44140625" customWidth="1"/>
    <col min="12" max="12" width="2.21875" customWidth="1"/>
    <col min="13" max="16" width="13" customWidth="1"/>
    <col min="17" max="17" width="2.21875" customWidth="1"/>
    <col min="18" max="21" width="13" customWidth="1"/>
    <col min="22" max="22" width="1.77734375" customWidth="1"/>
    <col min="23" max="26" width="13" customWidth="1"/>
    <col min="27" max="27" width="1.44140625" customWidth="1"/>
    <col min="28" max="28" width="3.5546875" customWidth="1"/>
  </cols>
  <sheetData>
    <row r="1" spans="2:32" ht="20.25" customHeight="1" x14ac:dyDescent="0.55000000000000004">
      <c r="B1" s="19" t="s">
        <v>158</v>
      </c>
      <c r="C1" s="7"/>
      <c r="D1" s="8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2:32" s="12" customFormat="1" ht="21" customHeight="1" x14ac:dyDescent="0.3">
      <c r="B2" s="20" t="s">
        <v>79</v>
      </c>
      <c r="C2" s="20"/>
      <c r="D2" s="21"/>
      <c r="E2" s="22"/>
      <c r="F2" s="22"/>
      <c r="M2" s="22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2:32" s="12" customFormat="1" ht="21" customHeight="1" x14ac:dyDescent="0.3">
      <c r="B3" s="164" t="s">
        <v>80</v>
      </c>
      <c r="C3" s="20"/>
      <c r="D3" s="113"/>
      <c r="E3" s="21"/>
      <c r="F3" s="21"/>
      <c r="G3" s="21"/>
      <c r="H3" s="21"/>
      <c r="I3" s="21"/>
      <c r="J3" s="21"/>
      <c r="K3" s="21"/>
      <c r="L3" s="21"/>
      <c r="M3" s="21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2:32" s="12" customFormat="1" ht="21" customHeight="1" x14ac:dyDescent="0.3">
      <c r="B4" s="164" t="s">
        <v>81</v>
      </c>
      <c r="C4" s="20"/>
      <c r="D4" s="113"/>
      <c r="E4" s="21"/>
      <c r="F4" s="21"/>
      <c r="G4" s="21"/>
      <c r="H4" s="21"/>
      <c r="I4" s="21"/>
      <c r="J4" s="21"/>
      <c r="K4" s="21"/>
      <c r="L4" s="21"/>
      <c r="M4" s="21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2:32" s="12" customFormat="1" ht="21" customHeight="1" thickBot="1" x14ac:dyDescent="0.35">
      <c r="B5" s="23"/>
      <c r="C5" s="23"/>
      <c r="E5" s="21"/>
      <c r="F5" s="21"/>
      <c r="G5" s="21"/>
      <c r="H5" s="21"/>
      <c r="I5" s="21"/>
      <c r="J5" s="21"/>
      <c r="K5" s="21"/>
      <c r="L5" s="21"/>
      <c r="M5" s="21"/>
      <c r="N5" s="67"/>
      <c r="O5" s="67"/>
      <c r="P5" s="67"/>
      <c r="Q5" s="21"/>
      <c r="R5" s="67"/>
      <c r="S5" s="67"/>
      <c r="T5" s="67"/>
      <c r="U5" s="67"/>
      <c r="V5" s="204"/>
      <c r="W5" s="67"/>
      <c r="X5" s="67"/>
      <c r="Y5" s="67"/>
      <c r="Z5" s="67"/>
      <c r="AA5" s="21"/>
    </row>
    <row r="6" spans="2:32" ht="27.75" customHeight="1" thickBot="1" x14ac:dyDescent="0.4">
      <c r="B6"/>
      <c r="C6"/>
      <c r="D6" s="9"/>
      <c r="E6" s="9"/>
      <c r="G6" s="47"/>
      <c r="H6" s="47"/>
      <c r="I6" s="47"/>
      <c r="J6" s="47"/>
      <c r="K6" s="47"/>
      <c r="L6" s="6"/>
      <c r="M6" s="343" t="s">
        <v>82</v>
      </c>
      <c r="N6" s="344"/>
      <c r="O6" s="344"/>
      <c r="P6" s="344"/>
      <c r="Q6" s="20"/>
      <c r="R6" s="345" t="s">
        <v>83</v>
      </c>
      <c r="S6" s="345"/>
      <c r="T6" s="345"/>
      <c r="U6" s="345"/>
      <c r="V6" s="177"/>
      <c r="W6" s="335" t="s">
        <v>84</v>
      </c>
      <c r="X6" s="335"/>
      <c r="Y6" s="335"/>
      <c r="Z6" s="335"/>
    </row>
    <row r="7" spans="2:32" ht="30" customHeight="1" x14ac:dyDescent="0.3">
      <c r="D7" s="332" t="s">
        <v>85</v>
      </c>
      <c r="E7" s="332"/>
      <c r="F7" s="3"/>
      <c r="G7" s="346" t="s">
        <v>86</v>
      </c>
      <c r="H7" s="346"/>
      <c r="I7" s="346"/>
      <c r="J7" s="346"/>
      <c r="K7" s="346"/>
      <c r="L7" s="2"/>
      <c r="M7" s="339" t="s">
        <v>167</v>
      </c>
      <c r="N7" s="339"/>
      <c r="O7" s="339"/>
      <c r="P7" s="339"/>
      <c r="Q7" s="2"/>
      <c r="R7" s="341" t="s">
        <v>168</v>
      </c>
      <c r="S7" s="341"/>
      <c r="T7" s="341"/>
      <c r="U7" s="341"/>
      <c r="V7" s="175"/>
      <c r="W7" s="336" t="s">
        <v>170</v>
      </c>
      <c r="X7" s="336"/>
      <c r="Y7" s="336"/>
      <c r="Z7" s="336"/>
    </row>
    <row r="8" spans="2:32" ht="17.25" customHeight="1" x14ac:dyDescent="0.3">
      <c r="D8" s="333"/>
      <c r="E8" s="333"/>
      <c r="F8" s="3"/>
      <c r="G8" s="347"/>
      <c r="H8" s="347"/>
      <c r="I8" s="347"/>
      <c r="J8" s="347"/>
      <c r="K8" s="347"/>
      <c r="L8" s="2"/>
      <c r="M8" s="340"/>
      <c r="N8" s="340"/>
      <c r="O8" s="340"/>
      <c r="P8" s="340"/>
      <c r="Q8" s="2"/>
      <c r="R8" s="342"/>
      <c r="S8" s="342"/>
      <c r="T8" s="342"/>
      <c r="U8" s="342"/>
      <c r="V8" s="175"/>
      <c r="W8" s="337"/>
      <c r="X8" s="337"/>
      <c r="Y8" s="337"/>
      <c r="Z8" s="337"/>
    </row>
    <row r="9" spans="2:32" s="2" customFormat="1" ht="92.25" customHeight="1" thickBot="1" x14ac:dyDescent="0.35">
      <c r="B9" s="338" t="s">
        <v>33</v>
      </c>
      <c r="C9" s="338"/>
      <c r="D9" s="90" t="s">
        <v>87</v>
      </c>
      <c r="E9" s="90" t="s">
        <v>88</v>
      </c>
      <c r="G9" s="90" t="s">
        <v>89</v>
      </c>
      <c r="H9" s="90" t="s">
        <v>90</v>
      </c>
      <c r="I9" s="90" t="s">
        <v>91</v>
      </c>
      <c r="J9" s="90" t="s">
        <v>92</v>
      </c>
      <c r="K9" s="90" t="s">
        <v>93</v>
      </c>
      <c r="L9" s="175"/>
      <c r="M9" s="90" t="s">
        <v>94</v>
      </c>
      <c r="N9" s="90" t="s">
        <v>95</v>
      </c>
      <c r="O9" s="90" t="s">
        <v>96</v>
      </c>
      <c r="P9" s="90" t="s">
        <v>97</v>
      </c>
      <c r="Q9" s="175"/>
      <c r="R9" s="90" t="s">
        <v>94</v>
      </c>
      <c r="S9" s="90" t="s">
        <v>95</v>
      </c>
      <c r="T9" s="90" t="s">
        <v>96</v>
      </c>
      <c r="U9" s="90" t="s">
        <v>98</v>
      </c>
      <c r="V9" s="175"/>
      <c r="W9" s="90" t="s">
        <v>94</v>
      </c>
      <c r="X9" s="90" t="s">
        <v>95</v>
      </c>
      <c r="Y9" s="90" t="s">
        <v>96</v>
      </c>
      <c r="Z9" s="90" t="s">
        <v>99</v>
      </c>
      <c r="AB9" s="338" t="s">
        <v>33</v>
      </c>
      <c r="AC9" s="338"/>
      <c r="AD9" s="90"/>
      <c r="AE9" s="90"/>
    </row>
    <row r="10" spans="2:32" s="12" customFormat="1" ht="15.75" customHeight="1" x14ac:dyDescent="0.3">
      <c r="B10" s="192" t="s">
        <v>37</v>
      </c>
      <c r="C10" s="192"/>
      <c r="D10" s="193">
        <v>77155</v>
      </c>
      <c r="E10" s="194">
        <v>0.216</v>
      </c>
      <c r="F10" s="86"/>
      <c r="G10" s="200">
        <v>1384</v>
      </c>
      <c r="H10" s="200">
        <v>831</v>
      </c>
      <c r="I10" s="200">
        <v>385</v>
      </c>
      <c r="J10" s="200">
        <v>380</v>
      </c>
      <c r="K10" s="200">
        <v>407</v>
      </c>
      <c r="L10" s="88"/>
      <c r="M10" s="131">
        <f>SUM(M11:M12)</f>
        <v>2060</v>
      </c>
      <c r="N10" s="131">
        <f t="shared" ref="N10:Z10" si="0">SUM(N11:N12)</f>
        <v>1900</v>
      </c>
      <c r="O10" s="131">
        <f t="shared" si="0"/>
        <v>274</v>
      </c>
      <c r="P10" s="131">
        <f t="shared" si="0"/>
        <v>4234</v>
      </c>
      <c r="Q10" s="88"/>
      <c r="R10" s="179">
        <f t="shared" si="0"/>
        <v>1280</v>
      </c>
      <c r="S10" s="179">
        <f t="shared" si="0"/>
        <v>1913</v>
      </c>
      <c r="T10" s="179">
        <f t="shared" si="0"/>
        <v>0</v>
      </c>
      <c r="U10" s="179">
        <f t="shared" si="0"/>
        <v>3193</v>
      </c>
      <c r="V10" s="88"/>
      <c r="W10" s="142">
        <f t="shared" si="0"/>
        <v>3340</v>
      </c>
      <c r="X10" s="142">
        <f t="shared" si="0"/>
        <v>3813</v>
      </c>
      <c r="Y10" s="142">
        <f t="shared" si="0"/>
        <v>274</v>
      </c>
      <c r="Z10" s="142">
        <f t="shared" si="0"/>
        <v>7427</v>
      </c>
      <c r="AA10" s="142"/>
      <c r="AB10" s="145" t="s">
        <v>37</v>
      </c>
      <c r="AC10" s="145"/>
      <c r="AD10" s="142"/>
      <c r="AE10" s="186"/>
      <c r="AF10" s="57"/>
    </row>
    <row r="11" spans="2:32" s="12" customFormat="1" ht="15.75" customHeight="1" x14ac:dyDescent="0.3">
      <c r="B11" s="189"/>
      <c r="C11" s="334" t="s">
        <v>100</v>
      </c>
      <c r="D11" s="334"/>
      <c r="E11" s="190">
        <v>0.12539900000000001</v>
      </c>
      <c r="F11" s="86"/>
      <c r="G11" s="187">
        <v>489</v>
      </c>
      <c r="H11" s="187">
        <v>250</v>
      </c>
      <c r="I11" s="187">
        <v>155</v>
      </c>
      <c r="J11" s="187">
        <v>365</v>
      </c>
      <c r="K11" s="187">
        <v>128</v>
      </c>
      <c r="L11" s="88"/>
      <c r="M11" s="120">
        <v>871</v>
      </c>
      <c r="N11" s="120">
        <v>954</v>
      </c>
      <c r="O11" s="120">
        <v>104</v>
      </c>
      <c r="P11" s="120">
        <f>SUM(M11:O11)</f>
        <v>1929</v>
      </c>
      <c r="Q11" s="88"/>
      <c r="R11" s="168">
        <v>396</v>
      </c>
      <c r="S11" s="168">
        <v>735</v>
      </c>
      <c r="T11" s="168">
        <v>0</v>
      </c>
      <c r="U11" s="168">
        <f>SUM(R11:T11)</f>
        <v>1131</v>
      </c>
      <c r="V11" s="88"/>
      <c r="W11" s="136">
        <f t="shared" ref="W11:Y26" si="1">SUM(M11,R11)</f>
        <v>1267</v>
      </c>
      <c r="X11" s="136">
        <f t="shared" si="1"/>
        <v>1689</v>
      </c>
      <c r="Y11" s="136">
        <f t="shared" si="1"/>
        <v>104</v>
      </c>
      <c r="Z11" s="136">
        <f>SUM(W11:Y11)</f>
        <v>3060</v>
      </c>
      <c r="AA11" s="136"/>
      <c r="AB11" s="139"/>
      <c r="AC11" s="349" t="s">
        <v>100</v>
      </c>
      <c r="AD11" s="349"/>
      <c r="AE11" s="349"/>
      <c r="AF11" s="57"/>
    </row>
    <row r="12" spans="2:32" s="12" customFormat="1" ht="15.75" customHeight="1" x14ac:dyDescent="0.3">
      <c r="B12" s="189"/>
      <c r="C12" s="334" t="s">
        <v>101</v>
      </c>
      <c r="D12" s="334"/>
      <c r="E12" s="190">
        <v>0.271511</v>
      </c>
      <c r="F12" s="86"/>
      <c r="G12" s="187">
        <v>895</v>
      </c>
      <c r="H12" s="187">
        <v>581</v>
      </c>
      <c r="I12" s="187">
        <v>230</v>
      </c>
      <c r="J12" s="187">
        <v>15</v>
      </c>
      <c r="K12" s="187">
        <v>279</v>
      </c>
      <c r="L12" s="88"/>
      <c r="M12" s="120">
        <v>1189</v>
      </c>
      <c r="N12" s="120">
        <v>946</v>
      </c>
      <c r="O12" s="120">
        <v>170</v>
      </c>
      <c r="P12" s="120">
        <f>SUM(M12:O12)</f>
        <v>2305</v>
      </c>
      <c r="Q12" s="88"/>
      <c r="R12" s="168">
        <v>884</v>
      </c>
      <c r="S12" s="168">
        <v>1178</v>
      </c>
      <c r="T12" s="168">
        <v>0</v>
      </c>
      <c r="U12" s="168">
        <f>SUM(R12:T12)</f>
        <v>2062</v>
      </c>
      <c r="V12" s="88"/>
      <c r="W12" s="136">
        <f t="shared" si="1"/>
        <v>2073</v>
      </c>
      <c r="X12" s="136">
        <f t="shared" si="1"/>
        <v>2124</v>
      </c>
      <c r="Y12" s="136">
        <f t="shared" si="1"/>
        <v>170</v>
      </c>
      <c r="Z12" s="136">
        <f>SUM(W12:Y12)</f>
        <v>4367</v>
      </c>
      <c r="AA12" s="136"/>
      <c r="AB12" s="139"/>
      <c r="AC12" s="349" t="s">
        <v>101</v>
      </c>
      <c r="AD12" s="349"/>
      <c r="AE12" s="349"/>
      <c r="AF12" s="57"/>
    </row>
    <row r="13" spans="2:32" s="12" customFormat="1" ht="15.75" customHeight="1" x14ac:dyDescent="0.3">
      <c r="B13" s="192" t="s">
        <v>38</v>
      </c>
      <c r="C13" s="195"/>
      <c r="D13" s="196">
        <v>75636</v>
      </c>
      <c r="E13" s="197">
        <v>0.23499999999999999</v>
      </c>
      <c r="F13" s="86"/>
      <c r="G13" s="201">
        <v>17841</v>
      </c>
      <c r="H13" s="201">
        <v>345</v>
      </c>
      <c r="I13" s="201">
        <v>1522</v>
      </c>
      <c r="J13" s="201">
        <v>431</v>
      </c>
      <c r="K13" s="201">
        <v>2294</v>
      </c>
      <c r="L13" s="88"/>
      <c r="M13" s="132">
        <f>SUM(M14:M17)</f>
        <v>19415</v>
      </c>
      <c r="N13" s="132">
        <f t="shared" ref="N13:P13" si="2">SUM(N14:N17)</f>
        <v>16315</v>
      </c>
      <c r="O13" s="132">
        <f t="shared" si="2"/>
        <v>1256</v>
      </c>
      <c r="P13" s="132">
        <f t="shared" si="2"/>
        <v>36986</v>
      </c>
      <c r="Q13" s="88"/>
      <c r="R13" s="180">
        <f>SUM(R14:R17)</f>
        <v>12450</v>
      </c>
      <c r="S13" s="180">
        <f t="shared" ref="S13:U13" si="3">SUM(S14:S17)</f>
        <v>15338</v>
      </c>
      <c r="T13" s="180">
        <f t="shared" si="3"/>
        <v>0</v>
      </c>
      <c r="U13" s="180">
        <f t="shared" si="3"/>
        <v>27788</v>
      </c>
      <c r="V13" s="88"/>
      <c r="W13" s="146">
        <f t="shared" si="1"/>
        <v>31865</v>
      </c>
      <c r="X13" s="146">
        <f t="shared" si="1"/>
        <v>31653</v>
      </c>
      <c r="Y13" s="146">
        <f t="shared" si="1"/>
        <v>1256</v>
      </c>
      <c r="Z13" s="146">
        <f t="shared" ref="Z13:Z38" si="4">SUM(W13:Y13)</f>
        <v>64774</v>
      </c>
      <c r="AA13" s="146"/>
      <c r="AB13" s="145" t="s">
        <v>38</v>
      </c>
      <c r="AC13" s="147"/>
      <c r="AD13" s="146"/>
      <c r="AE13" s="185"/>
      <c r="AF13" s="57"/>
    </row>
    <row r="14" spans="2:32" s="12" customFormat="1" ht="15.75" customHeight="1" x14ac:dyDescent="0.3">
      <c r="B14" s="189"/>
      <c r="C14" s="334" t="s">
        <v>102</v>
      </c>
      <c r="D14" s="334"/>
      <c r="E14" s="190">
        <v>0.18315400000000001</v>
      </c>
      <c r="F14" s="86"/>
      <c r="G14" s="187">
        <v>1318</v>
      </c>
      <c r="H14" s="187">
        <v>0</v>
      </c>
      <c r="I14" s="187">
        <v>892</v>
      </c>
      <c r="J14" s="187">
        <v>183</v>
      </c>
      <c r="K14" s="187">
        <v>457</v>
      </c>
      <c r="L14" s="88"/>
      <c r="M14" s="120">
        <v>1250</v>
      </c>
      <c r="N14" s="120">
        <v>2580</v>
      </c>
      <c r="O14" s="120">
        <v>71</v>
      </c>
      <c r="P14" s="120">
        <f>SUM(M14:O14)</f>
        <v>3901</v>
      </c>
      <c r="Q14" s="88"/>
      <c r="R14" s="168">
        <v>741</v>
      </c>
      <c r="S14" s="168">
        <v>3360</v>
      </c>
      <c r="T14" s="168">
        <v>0</v>
      </c>
      <c r="U14" s="168">
        <f>SUM(R14:T14)</f>
        <v>4101</v>
      </c>
      <c r="V14" s="88"/>
      <c r="W14" s="136">
        <f t="shared" si="1"/>
        <v>1991</v>
      </c>
      <c r="X14" s="136">
        <f t="shared" si="1"/>
        <v>5940</v>
      </c>
      <c r="Y14" s="136">
        <f t="shared" si="1"/>
        <v>71</v>
      </c>
      <c r="Z14" s="136">
        <f t="shared" si="4"/>
        <v>8002</v>
      </c>
      <c r="AA14" s="136"/>
      <c r="AB14" s="139"/>
      <c r="AC14" s="350" t="s">
        <v>102</v>
      </c>
      <c r="AD14" s="350"/>
      <c r="AE14" s="350"/>
      <c r="AF14" s="57"/>
    </row>
    <row r="15" spans="2:32" s="12" customFormat="1" ht="15.75" customHeight="1" x14ac:dyDescent="0.3">
      <c r="B15" s="189"/>
      <c r="C15" s="334" t="s">
        <v>103</v>
      </c>
      <c r="D15" s="334"/>
      <c r="E15" s="190">
        <v>0.430815</v>
      </c>
      <c r="F15" s="86"/>
      <c r="G15" s="187">
        <v>5839</v>
      </c>
      <c r="H15" s="187">
        <v>5</v>
      </c>
      <c r="I15" s="187">
        <v>40</v>
      </c>
      <c r="J15" s="187">
        <v>0</v>
      </c>
      <c r="K15" s="187">
        <v>1060</v>
      </c>
      <c r="L15" s="88"/>
      <c r="M15" s="120">
        <v>3270</v>
      </c>
      <c r="N15" s="120">
        <v>7866</v>
      </c>
      <c r="O15" s="120">
        <v>59</v>
      </c>
      <c r="P15" s="120">
        <f t="shared" ref="P15:P18" si="5">SUM(M15:O15)</f>
        <v>11195</v>
      </c>
      <c r="Q15" s="88"/>
      <c r="R15" s="168">
        <v>3911</v>
      </c>
      <c r="S15" s="168">
        <v>6487</v>
      </c>
      <c r="T15" s="168">
        <v>0</v>
      </c>
      <c r="U15" s="168">
        <f t="shared" ref="U15:U18" si="6">SUM(R15:T15)</f>
        <v>10398</v>
      </c>
      <c r="V15" s="88"/>
      <c r="W15" s="136">
        <f t="shared" si="1"/>
        <v>7181</v>
      </c>
      <c r="X15" s="136">
        <f t="shared" si="1"/>
        <v>14353</v>
      </c>
      <c r="Y15" s="136">
        <f t="shared" si="1"/>
        <v>59</v>
      </c>
      <c r="Z15" s="136">
        <f t="shared" si="4"/>
        <v>21593</v>
      </c>
      <c r="AA15" s="136"/>
      <c r="AB15" s="139"/>
      <c r="AC15" s="350" t="s">
        <v>103</v>
      </c>
      <c r="AD15" s="350"/>
      <c r="AE15" s="350"/>
      <c r="AF15" s="57"/>
    </row>
    <row r="16" spans="2:32" s="12" customFormat="1" ht="15.75" customHeight="1" x14ac:dyDescent="0.3">
      <c r="B16" s="189"/>
      <c r="C16" s="334" t="s">
        <v>104</v>
      </c>
      <c r="D16" s="334"/>
      <c r="E16" s="190">
        <v>0.167963</v>
      </c>
      <c r="F16" s="86"/>
      <c r="G16" s="187">
        <v>8110</v>
      </c>
      <c r="H16" s="187">
        <v>0</v>
      </c>
      <c r="I16" s="187">
        <v>158</v>
      </c>
      <c r="J16" s="187">
        <v>0</v>
      </c>
      <c r="K16" s="187">
        <v>379</v>
      </c>
      <c r="L16" s="88"/>
      <c r="M16" s="120">
        <v>12768</v>
      </c>
      <c r="N16" s="120">
        <v>2505</v>
      </c>
      <c r="O16" s="120">
        <v>1013</v>
      </c>
      <c r="P16" s="120">
        <f t="shared" si="5"/>
        <v>16286</v>
      </c>
      <c r="Q16" s="88"/>
      <c r="R16" s="168">
        <v>6426</v>
      </c>
      <c r="S16" s="168">
        <v>2272</v>
      </c>
      <c r="T16" s="168">
        <v>0</v>
      </c>
      <c r="U16" s="168">
        <f t="shared" si="6"/>
        <v>8698</v>
      </c>
      <c r="V16" s="88"/>
      <c r="W16" s="136">
        <f t="shared" si="1"/>
        <v>19194</v>
      </c>
      <c r="X16" s="136">
        <f t="shared" si="1"/>
        <v>4777</v>
      </c>
      <c r="Y16" s="136">
        <f t="shared" si="1"/>
        <v>1013</v>
      </c>
      <c r="Z16" s="136">
        <f t="shared" si="4"/>
        <v>24984</v>
      </c>
      <c r="AA16" s="136"/>
      <c r="AB16" s="139"/>
      <c r="AC16" s="349" t="s">
        <v>104</v>
      </c>
      <c r="AD16" s="349"/>
      <c r="AE16" s="349"/>
      <c r="AF16" s="57"/>
    </row>
    <row r="17" spans="2:32" s="12" customFormat="1" ht="15.75" customHeight="1" x14ac:dyDescent="0.3">
      <c r="B17" s="189"/>
      <c r="C17" s="334" t="s">
        <v>105</v>
      </c>
      <c r="D17" s="334"/>
      <c r="E17" s="190">
        <v>0.230133</v>
      </c>
      <c r="F17" s="86"/>
      <c r="G17" s="188">
        <v>2574</v>
      </c>
      <c r="H17" s="188">
        <v>340</v>
      </c>
      <c r="I17" s="188">
        <v>432</v>
      </c>
      <c r="J17" s="188">
        <v>248</v>
      </c>
      <c r="K17" s="188">
        <v>398</v>
      </c>
      <c r="L17" s="88"/>
      <c r="M17" s="130">
        <v>2127</v>
      </c>
      <c r="N17" s="130">
        <v>3364</v>
      </c>
      <c r="O17" s="130">
        <v>113</v>
      </c>
      <c r="P17" s="120">
        <f t="shared" si="5"/>
        <v>5604</v>
      </c>
      <c r="Q17" s="88"/>
      <c r="R17" s="169">
        <v>1372</v>
      </c>
      <c r="S17" s="169">
        <v>3219</v>
      </c>
      <c r="T17" s="178">
        <v>0</v>
      </c>
      <c r="U17" s="168">
        <f t="shared" si="6"/>
        <v>4591</v>
      </c>
      <c r="V17" s="88"/>
      <c r="W17" s="136">
        <f t="shared" si="1"/>
        <v>3499</v>
      </c>
      <c r="X17" s="136">
        <f t="shared" si="1"/>
        <v>6583</v>
      </c>
      <c r="Y17" s="136">
        <f t="shared" si="1"/>
        <v>113</v>
      </c>
      <c r="Z17" s="136">
        <f t="shared" si="4"/>
        <v>10195</v>
      </c>
      <c r="AA17" s="137"/>
      <c r="AB17" s="139"/>
      <c r="AC17" s="349" t="s">
        <v>105</v>
      </c>
      <c r="AD17" s="349"/>
      <c r="AE17" s="349"/>
      <c r="AF17" s="57"/>
    </row>
    <row r="18" spans="2:32" s="12" customFormat="1" ht="15.75" customHeight="1" x14ac:dyDescent="0.3">
      <c r="B18" s="192" t="s">
        <v>39</v>
      </c>
      <c r="C18" s="195"/>
      <c r="D18" s="196">
        <v>86857</v>
      </c>
      <c r="E18" s="197">
        <v>0.350524</v>
      </c>
      <c r="F18" s="86"/>
      <c r="G18" s="201">
        <v>2669</v>
      </c>
      <c r="H18" s="201">
        <v>560</v>
      </c>
      <c r="I18" s="201">
        <v>15</v>
      </c>
      <c r="J18" s="201">
        <v>10</v>
      </c>
      <c r="K18" s="201">
        <v>42</v>
      </c>
      <c r="L18" s="88"/>
      <c r="M18" s="132">
        <v>2282</v>
      </c>
      <c r="N18" s="132">
        <v>4581</v>
      </c>
      <c r="O18" s="132">
        <v>141</v>
      </c>
      <c r="P18" s="132">
        <f t="shared" si="5"/>
        <v>7004</v>
      </c>
      <c r="Q18" s="203"/>
      <c r="R18" s="180">
        <v>2121</v>
      </c>
      <c r="S18" s="180">
        <v>3656</v>
      </c>
      <c r="T18" s="180">
        <v>0</v>
      </c>
      <c r="U18" s="180">
        <f t="shared" si="6"/>
        <v>5777</v>
      </c>
      <c r="V18" s="88"/>
      <c r="W18" s="146">
        <f t="shared" si="1"/>
        <v>4403</v>
      </c>
      <c r="X18" s="146">
        <f t="shared" si="1"/>
        <v>8237</v>
      </c>
      <c r="Y18" s="146">
        <f t="shared" si="1"/>
        <v>141</v>
      </c>
      <c r="Z18" s="146">
        <f t="shared" si="4"/>
        <v>12781</v>
      </c>
      <c r="AA18" s="146"/>
      <c r="AB18" s="145" t="s">
        <v>39</v>
      </c>
      <c r="AC18" s="147"/>
      <c r="AD18" s="146"/>
      <c r="AE18" s="185"/>
      <c r="AF18" s="57"/>
    </row>
    <row r="19" spans="2:32" s="12" customFormat="1" ht="15.75" customHeight="1" x14ac:dyDescent="0.3">
      <c r="B19" s="198" t="s">
        <v>40</v>
      </c>
      <c r="C19" s="195"/>
      <c r="D19" s="196">
        <v>32977</v>
      </c>
      <c r="E19" s="197">
        <v>0.372</v>
      </c>
      <c r="F19" s="86"/>
      <c r="G19" s="201">
        <v>742</v>
      </c>
      <c r="H19" s="201">
        <v>1445</v>
      </c>
      <c r="I19" s="201">
        <v>202</v>
      </c>
      <c r="J19" s="201">
        <v>200</v>
      </c>
      <c r="K19" s="201">
        <v>275</v>
      </c>
      <c r="L19" s="88"/>
      <c r="M19" s="132">
        <f>SUM(M20:M21)</f>
        <v>756</v>
      </c>
      <c r="N19" s="132">
        <f t="shared" ref="N19:U19" si="7">SUM(N20:N21)</f>
        <v>1257</v>
      </c>
      <c r="O19" s="132">
        <f t="shared" si="7"/>
        <v>125</v>
      </c>
      <c r="P19" s="132">
        <f t="shared" si="7"/>
        <v>2138</v>
      </c>
      <c r="Q19" s="203"/>
      <c r="R19" s="180">
        <f t="shared" si="7"/>
        <v>784</v>
      </c>
      <c r="S19" s="180">
        <f t="shared" si="7"/>
        <v>1281</v>
      </c>
      <c r="T19" s="180">
        <f t="shared" si="7"/>
        <v>0</v>
      </c>
      <c r="U19" s="180">
        <f t="shared" si="7"/>
        <v>2065</v>
      </c>
      <c r="V19" s="88"/>
      <c r="W19" s="146">
        <f t="shared" si="1"/>
        <v>1540</v>
      </c>
      <c r="X19" s="146">
        <f t="shared" si="1"/>
        <v>2538</v>
      </c>
      <c r="Y19" s="146">
        <f t="shared" si="1"/>
        <v>125</v>
      </c>
      <c r="Z19" s="146">
        <f t="shared" si="4"/>
        <v>4203</v>
      </c>
      <c r="AA19" s="146"/>
      <c r="AB19" s="148" t="s">
        <v>40</v>
      </c>
      <c r="AC19" s="147"/>
      <c r="AD19" s="146"/>
      <c r="AE19" s="185"/>
      <c r="AF19" s="57"/>
    </row>
    <row r="20" spans="2:32" s="12" customFormat="1" ht="15.75" customHeight="1" x14ac:dyDescent="0.3">
      <c r="B20" s="189"/>
      <c r="C20" s="334" t="s">
        <v>100</v>
      </c>
      <c r="D20" s="334"/>
      <c r="E20" s="190">
        <v>9.9167000000000005E-2</v>
      </c>
      <c r="F20" s="86"/>
      <c r="G20" s="187">
        <v>70</v>
      </c>
      <c r="H20" s="187">
        <v>0</v>
      </c>
      <c r="I20" s="187">
        <v>94</v>
      </c>
      <c r="J20" s="187">
        <v>138</v>
      </c>
      <c r="K20" s="187">
        <v>54</v>
      </c>
      <c r="L20" s="88"/>
      <c r="M20" s="120">
        <v>159</v>
      </c>
      <c r="N20" s="120">
        <v>397</v>
      </c>
      <c r="O20" s="120">
        <v>0</v>
      </c>
      <c r="P20" s="120">
        <f>SUM(M20:O20)</f>
        <v>556</v>
      </c>
      <c r="Q20" s="88"/>
      <c r="R20" s="168">
        <v>70</v>
      </c>
      <c r="S20" s="168">
        <v>356</v>
      </c>
      <c r="T20" s="168">
        <v>0</v>
      </c>
      <c r="U20" s="168">
        <f>SUM(R20:T20)</f>
        <v>426</v>
      </c>
      <c r="V20" s="88"/>
      <c r="W20" s="136">
        <f t="shared" si="1"/>
        <v>229</v>
      </c>
      <c r="X20" s="136">
        <f t="shared" si="1"/>
        <v>753</v>
      </c>
      <c r="Y20" s="136">
        <f t="shared" si="1"/>
        <v>0</v>
      </c>
      <c r="Z20" s="136">
        <f t="shared" si="4"/>
        <v>982</v>
      </c>
      <c r="AA20" s="136"/>
      <c r="AB20" s="139"/>
      <c r="AC20" s="350" t="s">
        <v>100</v>
      </c>
      <c r="AD20" s="350"/>
      <c r="AE20" s="350"/>
      <c r="AF20" s="57"/>
    </row>
    <row r="21" spans="2:32" s="12" customFormat="1" ht="15.75" customHeight="1" x14ac:dyDescent="0.3">
      <c r="B21" s="189"/>
      <c r="C21" s="334" t="s">
        <v>106</v>
      </c>
      <c r="D21" s="334"/>
      <c r="E21" s="190">
        <v>0.42194100000000001</v>
      </c>
      <c r="F21" s="86"/>
      <c r="G21" s="188">
        <v>672</v>
      </c>
      <c r="H21" s="188">
        <v>1445</v>
      </c>
      <c r="I21" s="188">
        <v>108</v>
      </c>
      <c r="J21" s="188">
        <v>62</v>
      </c>
      <c r="K21" s="188">
        <v>221</v>
      </c>
      <c r="L21" s="88"/>
      <c r="M21" s="130">
        <v>597</v>
      </c>
      <c r="N21" s="130">
        <v>860</v>
      </c>
      <c r="O21" s="130">
        <v>125</v>
      </c>
      <c r="P21" s="120">
        <f t="shared" ref="P21:P24" si="8">SUM(M21:O21)</f>
        <v>1582</v>
      </c>
      <c r="Q21" s="88"/>
      <c r="R21" s="169">
        <v>714</v>
      </c>
      <c r="S21" s="169">
        <v>925</v>
      </c>
      <c r="T21" s="168">
        <v>0</v>
      </c>
      <c r="U21" s="168">
        <f t="shared" ref="U21:U24" si="9">SUM(R21:T21)</f>
        <v>1639</v>
      </c>
      <c r="V21" s="88"/>
      <c r="W21" s="136">
        <f t="shared" si="1"/>
        <v>1311</v>
      </c>
      <c r="X21" s="136">
        <f t="shared" si="1"/>
        <v>1785</v>
      </c>
      <c r="Y21" s="136">
        <f t="shared" si="1"/>
        <v>125</v>
      </c>
      <c r="Z21" s="136">
        <f t="shared" si="4"/>
        <v>3221</v>
      </c>
      <c r="AA21" s="137"/>
      <c r="AB21" s="139"/>
      <c r="AC21" s="350" t="s">
        <v>106</v>
      </c>
      <c r="AD21" s="350"/>
      <c r="AE21" s="350"/>
      <c r="AF21" s="57"/>
    </row>
    <row r="22" spans="2:32" s="12" customFormat="1" ht="15.75" customHeight="1" x14ac:dyDescent="0.3">
      <c r="B22" s="192" t="s">
        <v>41</v>
      </c>
      <c r="C22" s="199"/>
      <c r="D22" s="196">
        <v>2269675</v>
      </c>
      <c r="E22" s="197">
        <v>0.26587699999999997</v>
      </c>
      <c r="F22" s="86"/>
      <c r="G22" s="201">
        <v>726</v>
      </c>
      <c r="H22" s="201">
        <v>3874</v>
      </c>
      <c r="I22" s="201">
        <v>0</v>
      </c>
      <c r="J22" s="201">
        <v>0</v>
      </c>
      <c r="K22" s="201">
        <v>223</v>
      </c>
      <c r="L22" s="88"/>
      <c r="M22" s="132">
        <v>944</v>
      </c>
      <c r="N22" s="132">
        <v>793</v>
      </c>
      <c r="O22" s="132">
        <v>202</v>
      </c>
      <c r="P22" s="132">
        <f t="shared" si="8"/>
        <v>1939</v>
      </c>
      <c r="Q22" s="88"/>
      <c r="R22" s="180">
        <v>756</v>
      </c>
      <c r="S22" s="180">
        <v>896</v>
      </c>
      <c r="T22" s="180">
        <v>0</v>
      </c>
      <c r="U22" s="180">
        <f t="shared" si="9"/>
        <v>1652</v>
      </c>
      <c r="V22" s="88"/>
      <c r="W22" s="146">
        <f t="shared" si="1"/>
        <v>1700</v>
      </c>
      <c r="X22" s="146">
        <f t="shared" si="1"/>
        <v>1689</v>
      </c>
      <c r="Y22" s="146">
        <f t="shared" si="1"/>
        <v>202</v>
      </c>
      <c r="Z22" s="146">
        <f t="shared" si="4"/>
        <v>3591</v>
      </c>
      <c r="AA22" s="146"/>
      <c r="AB22" s="145" t="s">
        <v>41</v>
      </c>
      <c r="AC22" s="149"/>
      <c r="AD22" s="146"/>
      <c r="AE22" s="185"/>
      <c r="AF22" s="57"/>
    </row>
    <row r="23" spans="2:32" s="12" customFormat="1" ht="15.75" customHeight="1" x14ac:dyDescent="0.3">
      <c r="B23" s="198" t="s">
        <v>42</v>
      </c>
      <c r="C23" s="199"/>
      <c r="D23" s="196">
        <v>275611</v>
      </c>
      <c r="E23" s="197">
        <v>0.26954600000000001</v>
      </c>
      <c r="F23" s="86"/>
      <c r="G23" s="201">
        <v>1229</v>
      </c>
      <c r="H23" s="201">
        <v>3968</v>
      </c>
      <c r="I23" s="201">
        <v>0</v>
      </c>
      <c r="J23" s="201">
        <v>43</v>
      </c>
      <c r="K23" s="201">
        <v>51</v>
      </c>
      <c r="L23" s="88"/>
      <c r="M23" s="132">
        <v>1613</v>
      </c>
      <c r="N23" s="132">
        <v>1296</v>
      </c>
      <c r="O23" s="132">
        <v>392</v>
      </c>
      <c r="P23" s="132">
        <f t="shared" si="8"/>
        <v>3301</v>
      </c>
      <c r="Q23" s="88"/>
      <c r="R23" s="180">
        <v>1241</v>
      </c>
      <c r="S23" s="180">
        <v>1222</v>
      </c>
      <c r="T23" s="180">
        <v>0</v>
      </c>
      <c r="U23" s="180">
        <f t="shared" si="9"/>
        <v>2463</v>
      </c>
      <c r="V23" s="88"/>
      <c r="W23" s="146">
        <f t="shared" si="1"/>
        <v>2854</v>
      </c>
      <c r="X23" s="146">
        <f t="shared" si="1"/>
        <v>2518</v>
      </c>
      <c r="Y23" s="146">
        <f t="shared" si="1"/>
        <v>392</v>
      </c>
      <c r="Z23" s="146">
        <f t="shared" si="4"/>
        <v>5764</v>
      </c>
      <c r="AA23" s="146"/>
      <c r="AB23" s="148" t="s">
        <v>42</v>
      </c>
      <c r="AC23" s="149"/>
      <c r="AD23" s="146"/>
      <c r="AE23" s="185"/>
      <c r="AF23" s="57"/>
    </row>
    <row r="24" spans="2:32" s="12" customFormat="1" ht="15.75" customHeight="1" x14ac:dyDescent="0.3">
      <c r="B24" s="198" t="s">
        <v>43</v>
      </c>
      <c r="C24" s="199"/>
      <c r="D24" s="196">
        <v>65726</v>
      </c>
      <c r="E24" s="197">
        <v>0.26633899999999999</v>
      </c>
      <c r="F24" s="86"/>
      <c r="G24" s="201">
        <v>1283</v>
      </c>
      <c r="H24" s="201">
        <v>397</v>
      </c>
      <c r="I24" s="201">
        <v>105</v>
      </c>
      <c r="J24" s="201">
        <v>73</v>
      </c>
      <c r="K24" s="201">
        <v>42</v>
      </c>
      <c r="L24" s="88"/>
      <c r="M24" s="132">
        <v>1111</v>
      </c>
      <c r="N24" s="132">
        <v>1936</v>
      </c>
      <c r="O24" s="132">
        <v>42</v>
      </c>
      <c r="P24" s="132">
        <f t="shared" si="8"/>
        <v>3089</v>
      </c>
      <c r="Q24" s="88"/>
      <c r="R24" s="180">
        <v>800</v>
      </c>
      <c r="S24" s="180">
        <v>1656</v>
      </c>
      <c r="T24" s="180">
        <v>0</v>
      </c>
      <c r="U24" s="180">
        <f t="shared" si="9"/>
        <v>2456</v>
      </c>
      <c r="V24" s="88"/>
      <c r="W24" s="146">
        <f t="shared" si="1"/>
        <v>1911</v>
      </c>
      <c r="X24" s="146">
        <f t="shared" si="1"/>
        <v>3592</v>
      </c>
      <c r="Y24" s="146">
        <f t="shared" si="1"/>
        <v>42</v>
      </c>
      <c r="Z24" s="146">
        <f t="shared" si="4"/>
        <v>5545</v>
      </c>
      <c r="AA24" s="146"/>
      <c r="AB24" s="148" t="s">
        <v>43</v>
      </c>
      <c r="AC24" s="149"/>
      <c r="AD24" s="146"/>
      <c r="AE24" s="185"/>
      <c r="AF24" s="57"/>
    </row>
    <row r="25" spans="2:32" s="12" customFormat="1" ht="15.75" customHeight="1" x14ac:dyDescent="0.3">
      <c r="B25" s="198" t="s">
        <v>44</v>
      </c>
      <c r="C25" s="199"/>
      <c r="D25" s="196">
        <v>23365</v>
      </c>
      <c r="E25" s="197">
        <v>0.34699999999999998</v>
      </c>
      <c r="F25" s="86"/>
      <c r="G25" s="201">
        <v>10371</v>
      </c>
      <c r="H25" s="201">
        <v>1105</v>
      </c>
      <c r="I25" s="201">
        <v>1385</v>
      </c>
      <c r="J25" s="201">
        <v>302</v>
      </c>
      <c r="K25" s="201">
        <v>1014</v>
      </c>
      <c r="L25" s="88"/>
      <c r="M25" s="132">
        <f>SUM(M26:M31)</f>
        <v>6714</v>
      </c>
      <c r="N25" s="132">
        <f t="shared" ref="N25:U25" si="10">SUM(N26:N31)</f>
        <v>11684</v>
      </c>
      <c r="O25" s="132">
        <f t="shared" si="10"/>
        <v>269</v>
      </c>
      <c r="P25" s="132">
        <f t="shared" si="10"/>
        <v>18667</v>
      </c>
      <c r="Q25" s="88"/>
      <c r="R25" s="180">
        <f t="shared" si="10"/>
        <v>6272</v>
      </c>
      <c r="S25" s="180">
        <f t="shared" si="10"/>
        <v>11219</v>
      </c>
      <c r="T25" s="180">
        <f t="shared" si="10"/>
        <v>0</v>
      </c>
      <c r="U25" s="180">
        <f t="shared" si="10"/>
        <v>17491</v>
      </c>
      <c r="V25" s="88"/>
      <c r="W25" s="146">
        <f t="shared" si="1"/>
        <v>12986</v>
      </c>
      <c r="X25" s="146">
        <f t="shared" si="1"/>
        <v>22903</v>
      </c>
      <c r="Y25" s="146">
        <f t="shared" si="1"/>
        <v>269</v>
      </c>
      <c r="Z25" s="146">
        <f t="shared" si="4"/>
        <v>36158</v>
      </c>
      <c r="AA25" s="146"/>
      <c r="AB25" s="148" t="s">
        <v>44</v>
      </c>
      <c r="AC25" s="149"/>
      <c r="AD25" s="146"/>
      <c r="AE25" s="185"/>
      <c r="AF25" s="57"/>
    </row>
    <row r="26" spans="2:32" s="12" customFormat="1" ht="15.75" customHeight="1" x14ac:dyDescent="0.3">
      <c r="B26" s="189"/>
      <c r="C26" s="355" t="s">
        <v>107</v>
      </c>
      <c r="D26" s="355"/>
      <c r="E26" s="191">
        <v>0.31333299999999997</v>
      </c>
      <c r="F26" s="86"/>
      <c r="G26" s="187">
        <v>790</v>
      </c>
      <c r="H26" s="187">
        <v>40</v>
      </c>
      <c r="I26" s="187">
        <v>165</v>
      </c>
      <c r="J26" s="187">
        <v>46</v>
      </c>
      <c r="K26" s="187">
        <v>49</v>
      </c>
      <c r="L26" s="88"/>
      <c r="M26" s="120">
        <v>597</v>
      </c>
      <c r="N26" s="120">
        <v>926</v>
      </c>
      <c r="O26" s="120">
        <v>40</v>
      </c>
      <c r="P26" s="120">
        <f>SUM(M26:O26)</f>
        <v>1563</v>
      </c>
      <c r="Q26" s="88"/>
      <c r="R26" s="168">
        <v>504</v>
      </c>
      <c r="S26" s="168">
        <v>958</v>
      </c>
      <c r="T26" s="168">
        <v>0</v>
      </c>
      <c r="U26" s="168">
        <f>SUM(R26:T26)</f>
        <v>1462</v>
      </c>
      <c r="V26" s="88"/>
      <c r="W26" s="136">
        <f t="shared" si="1"/>
        <v>1101</v>
      </c>
      <c r="X26" s="136">
        <f t="shared" si="1"/>
        <v>1884</v>
      </c>
      <c r="Y26" s="136">
        <f t="shared" si="1"/>
        <v>40</v>
      </c>
      <c r="Z26" s="136">
        <f t="shared" si="4"/>
        <v>3025</v>
      </c>
      <c r="AA26" s="136"/>
      <c r="AB26" s="139"/>
      <c r="AC26" s="351" t="s">
        <v>107</v>
      </c>
      <c r="AD26" s="351"/>
      <c r="AE26" s="351"/>
      <c r="AF26" s="57"/>
    </row>
    <row r="27" spans="2:32" s="12" customFormat="1" ht="15.75" customHeight="1" x14ac:dyDescent="0.3">
      <c r="B27" s="189"/>
      <c r="C27" s="355" t="s">
        <v>108</v>
      </c>
      <c r="D27" s="355"/>
      <c r="E27" s="191">
        <v>0.28017700000000001</v>
      </c>
      <c r="F27" s="86"/>
      <c r="G27" s="187">
        <v>648</v>
      </c>
      <c r="H27" s="187">
        <v>0</v>
      </c>
      <c r="I27" s="187">
        <v>60</v>
      </c>
      <c r="J27" s="187">
        <v>20</v>
      </c>
      <c r="K27" s="187">
        <v>16</v>
      </c>
      <c r="L27" s="88"/>
      <c r="M27" s="120">
        <v>834</v>
      </c>
      <c r="N27" s="120">
        <v>193</v>
      </c>
      <c r="O27" s="120">
        <v>67</v>
      </c>
      <c r="P27" s="120">
        <f t="shared" ref="P27:P38" si="11">SUM(M27:O27)</f>
        <v>1094</v>
      </c>
      <c r="Q27" s="88"/>
      <c r="R27" s="168">
        <v>619</v>
      </c>
      <c r="S27" s="168">
        <v>231</v>
      </c>
      <c r="T27" s="168">
        <v>0</v>
      </c>
      <c r="U27" s="168">
        <f t="shared" ref="U27:U38" si="12">SUM(R27:T27)</f>
        <v>850</v>
      </c>
      <c r="V27" s="88"/>
      <c r="W27" s="136">
        <f t="shared" ref="W27:Y38" si="13">SUM(M27,R27)</f>
        <v>1453</v>
      </c>
      <c r="X27" s="136">
        <f t="shared" si="13"/>
        <v>424</v>
      </c>
      <c r="Y27" s="136">
        <f t="shared" si="13"/>
        <v>67</v>
      </c>
      <c r="Z27" s="136">
        <f t="shared" si="4"/>
        <v>1944</v>
      </c>
      <c r="AA27" s="136"/>
      <c r="AB27" s="139"/>
      <c r="AC27" s="351" t="s">
        <v>108</v>
      </c>
      <c r="AD27" s="351"/>
      <c r="AE27" s="351"/>
      <c r="AF27" s="57"/>
    </row>
    <row r="28" spans="2:32" s="12" customFormat="1" ht="15.75" customHeight="1" x14ac:dyDescent="0.3">
      <c r="B28" s="189"/>
      <c r="C28" s="355" t="s">
        <v>109</v>
      </c>
      <c r="D28" s="355"/>
      <c r="E28" s="191">
        <v>0.26247599999999999</v>
      </c>
      <c r="F28" s="86"/>
      <c r="G28" s="187">
        <v>741</v>
      </c>
      <c r="H28" s="187">
        <v>1065</v>
      </c>
      <c r="I28" s="187">
        <v>382</v>
      </c>
      <c r="J28" s="187">
        <v>155</v>
      </c>
      <c r="K28" s="187">
        <v>92</v>
      </c>
      <c r="L28" s="88"/>
      <c r="M28" s="120">
        <v>774</v>
      </c>
      <c r="N28" s="120">
        <v>884</v>
      </c>
      <c r="O28" s="120">
        <v>38</v>
      </c>
      <c r="P28" s="120">
        <f t="shared" si="11"/>
        <v>1696</v>
      </c>
      <c r="Q28" s="88"/>
      <c r="R28" s="168">
        <v>596</v>
      </c>
      <c r="S28" s="168">
        <v>1240</v>
      </c>
      <c r="T28" s="168">
        <v>0</v>
      </c>
      <c r="U28" s="168">
        <f t="shared" si="12"/>
        <v>1836</v>
      </c>
      <c r="V28" s="88"/>
      <c r="W28" s="136">
        <f t="shared" si="13"/>
        <v>1370</v>
      </c>
      <c r="X28" s="136">
        <f t="shared" si="13"/>
        <v>2124</v>
      </c>
      <c r="Y28" s="136">
        <f t="shared" si="13"/>
        <v>38</v>
      </c>
      <c r="Z28" s="136">
        <f t="shared" si="4"/>
        <v>3532</v>
      </c>
      <c r="AA28" s="136"/>
      <c r="AB28" s="139"/>
      <c r="AC28" s="351" t="s">
        <v>109</v>
      </c>
      <c r="AD28" s="351"/>
      <c r="AE28" s="351"/>
      <c r="AF28" s="57"/>
    </row>
    <row r="29" spans="2:32" s="12" customFormat="1" ht="15.75" customHeight="1" x14ac:dyDescent="0.3">
      <c r="B29" s="189"/>
      <c r="C29" s="354" t="s">
        <v>110</v>
      </c>
      <c r="D29" s="354"/>
      <c r="E29" s="191">
        <v>0.300174</v>
      </c>
      <c r="F29" s="86"/>
      <c r="G29" s="187">
        <v>2720</v>
      </c>
      <c r="H29" s="187">
        <v>0</v>
      </c>
      <c r="I29" s="187">
        <v>446</v>
      </c>
      <c r="J29" s="187">
        <v>46</v>
      </c>
      <c r="K29" s="187">
        <v>755</v>
      </c>
      <c r="L29" s="88"/>
      <c r="M29" s="120">
        <v>1924</v>
      </c>
      <c r="N29" s="120">
        <v>2890</v>
      </c>
      <c r="O29" s="120">
        <v>70</v>
      </c>
      <c r="P29" s="120">
        <f t="shared" si="11"/>
        <v>4884</v>
      </c>
      <c r="Q29" s="88"/>
      <c r="R29" s="168">
        <v>1550</v>
      </c>
      <c r="S29" s="168">
        <v>3096</v>
      </c>
      <c r="T29" s="168">
        <v>0</v>
      </c>
      <c r="U29" s="168">
        <f t="shared" si="12"/>
        <v>4646</v>
      </c>
      <c r="V29" s="88"/>
      <c r="W29" s="136">
        <f t="shared" si="13"/>
        <v>3474</v>
      </c>
      <c r="X29" s="136">
        <f t="shared" si="13"/>
        <v>5986</v>
      </c>
      <c r="Y29" s="136">
        <f t="shared" si="13"/>
        <v>70</v>
      </c>
      <c r="Z29" s="136">
        <f t="shared" si="4"/>
        <v>9530</v>
      </c>
      <c r="AA29" s="136"/>
      <c r="AB29" s="139"/>
      <c r="AC29" s="353" t="s">
        <v>110</v>
      </c>
      <c r="AD29" s="353"/>
      <c r="AE29" s="353"/>
      <c r="AF29" s="57"/>
    </row>
    <row r="30" spans="2:32" s="12" customFormat="1" ht="15.75" customHeight="1" x14ac:dyDescent="0.3">
      <c r="B30" s="189"/>
      <c r="C30" s="334" t="s">
        <v>111</v>
      </c>
      <c r="D30" s="334"/>
      <c r="E30" s="191">
        <v>0.41748600000000002</v>
      </c>
      <c r="F30" s="86"/>
      <c r="G30" s="187">
        <v>2777</v>
      </c>
      <c r="H30" s="187">
        <v>0</v>
      </c>
      <c r="I30" s="187">
        <v>287</v>
      </c>
      <c r="J30" s="187">
        <v>35</v>
      </c>
      <c r="K30" s="187">
        <v>21</v>
      </c>
      <c r="L30" s="88"/>
      <c r="M30" s="120">
        <v>1505</v>
      </c>
      <c r="N30" s="120">
        <v>3107</v>
      </c>
      <c r="O30" s="120">
        <v>22</v>
      </c>
      <c r="P30" s="120">
        <f t="shared" si="11"/>
        <v>4634</v>
      </c>
      <c r="Q30" s="88"/>
      <c r="R30" s="168">
        <v>1747</v>
      </c>
      <c r="S30" s="168">
        <v>2764</v>
      </c>
      <c r="T30" s="168">
        <v>0</v>
      </c>
      <c r="U30" s="168">
        <f t="shared" si="12"/>
        <v>4511</v>
      </c>
      <c r="V30" s="88"/>
      <c r="W30" s="136">
        <f t="shared" si="13"/>
        <v>3252</v>
      </c>
      <c r="X30" s="136">
        <f t="shared" si="13"/>
        <v>5871</v>
      </c>
      <c r="Y30" s="136">
        <f t="shared" si="13"/>
        <v>22</v>
      </c>
      <c r="Z30" s="136">
        <f t="shared" si="4"/>
        <v>9145</v>
      </c>
      <c r="AA30" s="136"/>
      <c r="AB30" s="139"/>
      <c r="AC30" s="351" t="s">
        <v>111</v>
      </c>
      <c r="AD30" s="351"/>
      <c r="AE30" s="351"/>
      <c r="AF30" s="57"/>
    </row>
    <row r="31" spans="2:32" s="12" customFormat="1" ht="15.75" customHeight="1" x14ac:dyDescent="0.3">
      <c r="B31" s="189"/>
      <c r="C31" s="334" t="s">
        <v>112</v>
      </c>
      <c r="D31" s="334"/>
      <c r="E31" s="191">
        <v>0.421402</v>
      </c>
      <c r="F31" s="86"/>
      <c r="G31" s="187">
        <v>2695</v>
      </c>
      <c r="H31" s="187">
        <v>0</v>
      </c>
      <c r="I31" s="187">
        <v>45</v>
      </c>
      <c r="J31" s="187">
        <v>0</v>
      </c>
      <c r="K31" s="187">
        <v>81</v>
      </c>
      <c r="L31" s="88"/>
      <c r="M31" s="120">
        <v>1080</v>
      </c>
      <c r="N31" s="120">
        <v>3684</v>
      </c>
      <c r="O31" s="120">
        <v>32</v>
      </c>
      <c r="P31" s="120">
        <f t="shared" si="11"/>
        <v>4796</v>
      </c>
      <c r="Q31" s="88"/>
      <c r="R31" s="168">
        <v>1256</v>
      </c>
      <c r="S31" s="168">
        <v>2930</v>
      </c>
      <c r="T31" s="168">
        <v>0</v>
      </c>
      <c r="U31" s="168">
        <f t="shared" si="12"/>
        <v>4186</v>
      </c>
      <c r="V31" s="88"/>
      <c r="W31" s="136">
        <f t="shared" si="13"/>
        <v>2336</v>
      </c>
      <c r="X31" s="136">
        <f t="shared" si="13"/>
        <v>6614</v>
      </c>
      <c r="Y31" s="136">
        <f t="shared" si="13"/>
        <v>32</v>
      </c>
      <c r="Z31" s="136">
        <f t="shared" si="4"/>
        <v>8982</v>
      </c>
      <c r="AA31" s="136"/>
      <c r="AB31" s="139"/>
      <c r="AC31" s="351" t="s">
        <v>112</v>
      </c>
      <c r="AD31" s="351"/>
      <c r="AE31" s="351"/>
      <c r="AF31" s="57"/>
    </row>
    <row r="32" spans="2:32" s="12" customFormat="1" ht="15.75" customHeight="1" x14ac:dyDescent="0.3">
      <c r="B32" s="192" t="s">
        <v>45</v>
      </c>
      <c r="C32" s="198"/>
      <c r="D32" s="196">
        <v>921130</v>
      </c>
      <c r="E32" s="197">
        <v>0.16172600000000001</v>
      </c>
      <c r="F32" s="86"/>
      <c r="G32" s="201">
        <v>1343</v>
      </c>
      <c r="H32" s="201">
        <v>3337</v>
      </c>
      <c r="I32" s="201">
        <v>0</v>
      </c>
      <c r="J32" s="201">
        <v>2</v>
      </c>
      <c r="K32" s="201">
        <v>108</v>
      </c>
      <c r="L32" s="88"/>
      <c r="M32" s="132">
        <v>2188</v>
      </c>
      <c r="N32" s="132">
        <v>1903</v>
      </c>
      <c r="O32" s="132">
        <v>832</v>
      </c>
      <c r="P32" s="132">
        <f t="shared" si="11"/>
        <v>4923</v>
      </c>
      <c r="Q32" s="88"/>
      <c r="R32" s="180">
        <v>1176</v>
      </c>
      <c r="S32" s="180">
        <v>1238</v>
      </c>
      <c r="T32" s="180">
        <v>0</v>
      </c>
      <c r="U32" s="180">
        <f t="shared" si="12"/>
        <v>2414</v>
      </c>
      <c r="V32" s="88"/>
      <c r="W32" s="146">
        <f t="shared" si="13"/>
        <v>3364</v>
      </c>
      <c r="X32" s="146">
        <f t="shared" si="13"/>
        <v>3141</v>
      </c>
      <c r="Y32" s="146">
        <f t="shared" si="13"/>
        <v>832</v>
      </c>
      <c r="Z32" s="146">
        <f t="shared" si="4"/>
        <v>7337</v>
      </c>
      <c r="AA32" s="146"/>
      <c r="AB32" s="145" t="s">
        <v>45</v>
      </c>
      <c r="AC32" s="148"/>
      <c r="AD32" s="146"/>
      <c r="AE32" s="184"/>
      <c r="AF32" s="57"/>
    </row>
    <row r="33" spans="2:32" s="12" customFormat="1" ht="15.75" customHeight="1" x14ac:dyDescent="0.3">
      <c r="B33" s="198" t="s">
        <v>46</v>
      </c>
      <c r="C33" s="198"/>
      <c r="D33" s="196">
        <v>17788</v>
      </c>
      <c r="E33" s="197">
        <v>0.39124599999999998</v>
      </c>
      <c r="F33" s="86"/>
      <c r="G33" s="201">
        <v>505</v>
      </c>
      <c r="H33" s="201">
        <v>2330</v>
      </c>
      <c r="I33" s="201">
        <v>0</v>
      </c>
      <c r="J33" s="201">
        <v>186</v>
      </c>
      <c r="K33" s="201">
        <v>109</v>
      </c>
      <c r="L33" s="88"/>
      <c r="M33" s="132">
        <v>313</v>
      </c>
      <c r="N33" s="132">
        <v>1550</v>
      </c>
      <c r="O33" s="132">
        <v>3</v>
      </c>
      <c r="P33" s="132">
        <f t="shared" si="11"/>
        <v>1866</v>
      </c>
      <c r="Q33" s="88"/>
      <c r="R33" s="180">
        <v>359</v>
      </c>
      <c r="S33" s="180">
        <v>1225</v>
      </c>
      <c r="T33" s="180">
        <v>0</v>
      </c>
      <c r="U33" s="180">
        <f t="shared" si="12"/>
        <v>1584</v>
      </c>
      <c r="V33" s="88"/>
      <c r="W33" s="146">
        <f t="shared" si="13"/>
        <v>672</v>
      </c>
      <c r="X33" s="146">
        <f t="shared" si="13"/>
        <v>2775</v>
      </c>
      <c r="Y33" s="146">
        <f t="shared" si="13"/>
        <v>3</v>
      </c>
      <c r="Z33" s="146">
        <f t="shared" si="4"/>
        <v>3450</v>
      </c>
      <c r="AA33" s="146"/>
      <c r="AB33" s="148" t="s">
        <v>46</v>
      </c>
      <c r="AC33" s="148"/>
      <c r="AD33" s="146"/>
      <c r="AE33" s="184"/>
      <c r="AF33" s="57"/>
    </row>
    <row r="34" spans="2:32" s="12" customFormat="1" ht="15.75" customHeight="1" x14ac:dyDescent="0.3">
      <c r="B34" s="198" t="s">
        <v>47</v>
      </c>
      <c r="C34" s="198"/>
      <c r="D34" s="196">
        <v>129523</v>
      </c>
      <c r="E34" s="197">
        <v>0.33504099999999998</v>
      </c>
      <c r="F34" s="86"/>
      <c r="G34" s="201">
        <v>1666</v>
      </c>
      <c r="H34" s="201">
        <v>2954</v>
      </c>
      <c r="I34" s="201">
        <v>269</v>
      </c>
      <c r="J34" s="201">
        <v>6</v>
      </c>
      <c r="K34" s="201">
        <v>273</v>
      </c>
      <c r="L34" s="88"/>
      <c r="M34" s="132">
        <v>1750</v>
      </c>
      <c r="N34" s="132">
        <v>1604</v>
      </c>
      <c r="O34" s="132">
        <v>323</v>
      </c>
      <c r="P34" s="132">
        <f t="shared" si="11"/>
        <v>3677</v>
      </c>
      <c r="Q34" s="88"/>
      <c r="R34" s="180">
        <v>1615</v>
      </c>
      <c r="S34" s="180">
        <v>1860</v>
      </c>
      <c r="T34" s="180">
        <v>0</v>
      </c>
      <c r="U34" s="180">
        <f t="shared" si="12"/>
        <v>3475</v>
      </c>
      <c r="V34" s="88"/>
      <c r="W34" s="146">
        <f t="shared" si="13"/>
        <v>3365</v>
      </c>
      <c r="X34" s="146">
        <f t="shared" si="13"/>
        <v>3464</v>
      </c>
      <c r="Y34" s="146">
        <f t="shared" si="13"/>
        <v>323</v>
      </c>
      <c r="Z34" s="146">
        <f t="shared" si="4"/>
        <v>7152</v>
      </c>
      <c r="AA34" s="146"/>
      <c r="AB34" s="148" t="s">
        <v>47</v>
      </c>
      <c r="AC34" s="148"/>
      <c r="AD34" s="146"/>
      <c r="AE34" s="184"/>
      <c r="AF34" s="57"/>
    </row>
    <row r="35" spans="2:32" s="12" customFormat="1" ht="15.75" customHeight="1" x14ac:dyDescent="0.3">
      <c r="B35" s="198" t="s">
        <v>48</v>
      </c>
      <c r="C35" s="198"/>
      <c r="D35" s="196">
        <v>827957</v>
      </c>
      <c r="E35" s="197">
        <v>0.233289</v>
      </c>
      <c r="F35" s="86"/>
      <c r="G35" s="201">
        <v>330</v>
      </c>
      <c r="H35" s="201">
        <v>3195</v>
      </c>
      <c r="I35" s="201">
        <v>0</v>
      </c>
      <c r="J35" s="201">
        <v>0</v>
      </c>
      <c r="K35" s="201">
        <v>76</v>
      </c>
      <c r="L35" s="88"/>
      <c r="M35" s="132">
        <v>514</v>
      </c>
      <c r="N35" s="132">
        <v>679</v>
      </c>
      <c r="O35" s="132">
        <v>77</v>
      </c>
      <c r="P35" s="132">
        <f t="shared" si="11"/>
        <v>1270</v>
      </c>
      <c r="Q35" s="88"/>
      <c r="R35" s="180">
        <v>407</v>
      </c>
      <c r="S35" s="180">
        <v>734</v>
      </c>
      <c r="T35" s="180">
        <v>0</v>
      </c>
      <c r="U35" s="180">
        <f t="shared" si="12"/>
        <v>1141</v>
      </c>
      <c r="V35" s="88"/>
      <c r="W35" s="146">
        <f t="shared" si="13"/>
        <v>921</v>
      </c>
      <c r="X35" s="146">
        <f t="shared" si="13"/>
        <v>1413</v>
      </c>
      <c r="Y35" s="146">
        <f t="shared" si="13"/>
        <v>77</v>
      </c>
      <c r="Z35" s="146">
        <f t="shared" si="4"/>
        <v>2411</v>
      </c>
      <c r="AA35" s="146"/>
      <c r="AB35" s="148" t="s">
        <v>48</v>
      </c>
      <c r="AC35" s="148"/>
      <c r="AD35" s="146"/>
      <c r="AE35" s="184"/>
      <c r="AF35" s="57"/>
    </row>
    <row r="36" spans="2:32" s="12" customFormat="1" ht="15.75" customHeight="1" x14ac:dyDescent="0.3">
      <c r="B36" s="198" t="s">
        <v>49</v>
      </c>
      <c r="C36" s="198"/>
      <c r="D36" s="196">
        <v>294793</v>
      </c>
      <c r="E36" s="197">
        <v>0.19220899999999999</v>
      </c>
      <c r="F36" s="86"/>
      <c r="G36" s="201">
        <v>72</v>
      </c>
      <c r="H36" s="201">
        <v>1885</v>
      </c>
      <c r="I36" s="201">
        <v>0</v>
      </c>
      <c r="J36" s="201">
        <v>0</v>
      </c>
      <c r="K36" s="201">
        <v>0</v>
      </c>
      <c r="L36" s="88"/>
      <c r="M36" s="132">
        <v>167</v>
      </c>
      <c r="N36" s="132">
        <v>214</v>
      </c>
      <c r="O36" s="132">
        <v>2</v>
      </c>
      <c r="P36" s="132">
        <f t="shared" si="11"/>
        <v>383</v>
      </c>
      <c r="Q36" s="88"/>
      <c r="R36" s="180">
        <v>145</v>
      </c>
      <c r="S36" s="180">
        <v>276</v>
      </c>
      <c r="T36" s="180">
        <v>0</v>
      </c>
      <c r="U36" s="180">
        <f t="shared" si="12"/>
        <v>421</v>
      </c>
      <c r="V36" s="88"/>
      <c r="W36" s="146">
        <f t="shared" si="13"/>
        <v>312</v>
      </c>
      <c r="X36" s="146">
        <f t="shared" si="13"/>
        <v>490</v>
      </c>
      <c r="Y36" s="146">
        <f t="shared" si="13"/>
        <v>2</v>
      </c>
      <c r="Z36" s="146">
        <f t="shared" si="4"/>
        <v>804</v>
      </c>
      <c r="AA36" s="146"/>
      <c r="AB36" s="148" t="s">
        <v>49</v>
      </c>
      <c r="AC36" s="148"/>
      <c r="AD36" s="146"/>
      <c r="AE36" s="184"/>
      <c r="AF36" s="57"/>
    </row>
    <row r="37" spans="2:32" s="12" customFormat="1" ht="15.75" customHeight="1" x14ac:dyDescent="0.3">
      <c r="B37" s="198" t="s">
        <v>50</v>
      </c>
      <c r="C37" s="198"/>
      <c r="D37" s="196">
        <v>4422</v>
      </c>
      <c r="E37" s="197">
        <v>0.351024</v>
      </c>
      <c r="F37" s="86"/>
      <c r="G37" s="201">
        <v>458</v>
      </c>
      <c r="H37" s="201">
        <v>350</v>
      </c>
      <c r="I37" s="201">
        <v>8</v>
      </c>
      <c r="J37" s="201">
        <v>0</v>
      </c>
      <c r="K37" s="201">
        <v>0</v>
      </c>
      <c r="L37" s="88"/>
      <c r="M37" s="132">
        <v>465</v>
      </c>
      <c r="N37" s="132">
        <v>230</v>
      </c>
      <c r="O37" s="132">
        <v>20</v>
      </c>
      <c r="P37" s="132">
        <f t="shared" si="11"/>
        <v>715</v>
      </c>
      <c r="Q37" s="88"/>
      <c r="R37" s="180">
        <v>437</v>
      </c>
      <c r="S37" s="180">
        <v>213</v>
      </c>
      <c r="T37" s="180">
        <v>0</v>
      </c>
      <c r="U37" s="180">
        <f t="shared" si="12"/>
        <v>650</v>
      </c>
      <c r="V37" s="88"/>
      <c r="W37" s="146">
        <f t="shared" si="13"/>
        <v>902</v>
      </c>
      <c r="X37" s="146">
        <f t="shared" si="13"/>
        <v>443</v>
      </c>
      <c r="Y37" s="146">
        <f t="shared" si="13"/>
        <v>20</v>
      </c>
      <c r="Z37" s="146">
        <f t="shared" si="4"/>
        <v>1365</v>
      </c>
      <c r="AA37" s="146"/>
      <c r="AB37" s="148" t="s">
        <v>50</v>
      </c>
      <c r="AC37" s="148"/>
      <c r="AD37" s="146"/>
      <c r="AE37" s="184"/>
      <c r="AF37" s="57"/>
    </row>
    <row r="38" spans="2:32" s="12" customFormat="1" ht="15.75" customHeight="1" x14ac:dyDescent="0.3">
      <c r="B38" s="198" t="s">
        <v>51</v>
      </c>
      <c r="C38" s="198"/>
      <c r="D38" s="196">
        <v>226847</v>
      </c>
      <c r="E38" s="197">
        <v>0.25228099999999998</v>
      </c>
      <c r="G38" s="201">
        <v>3724</v>
      </c>
      <c r="H38" s="201">
        <v>3908</v>
      </c>
      <c r="I38" s="201">
        <v>121</v>
      </c>
      <c r="J38" s="201">
        <v>0</v>
      </c>
      <c r="K38" s="201">
        <v>331</v>
      </c>
      <c r="L38" s="88"/>
      <c r="M38" s="267">
        <v>3571</v>
      </c>
      <c r="N38" s="132">
        <v>3281</v>
      </c>
      <c r="O38" s="132">
        <v>373</v>
      </c>
      <c r="P38" s="132">
        <f t="shared" si="11"/>
        <v>7225</v>
      </c>
      <c r="Q38" s="88"/>
      <c r="R38" s="180">
        <v>2506</v>
      </c>
      <c r="S38" s="180">
        <v>3064</v>
      </c>
      <c r="T38" s="180">
        <v>0</v>
      </c>
      <c r="U38" s="180">
        <f t="shared" si="12"/>
        <v>5570</v>
      </c>
      <c r="V38" s="88"/>
      <c r="W38" s="146">
        <f t="shared" si="13"/>
        <v>6077</v>
      </c>
      <c r="X38" s="146">
        <f t="shared" si="13"/>
        <v>6345</v>
      </c>
      <c r="Y38" s="146">
        <f t="shared" si="13"/>
        <v>373</v>
      </c>
      <c r="Z38" s="146">
        <f t="shared" si="4"/>
        <v>12795</v>
      </c>
      <c r="AA38" s="146"/>
      <c r="AB38" s="148" t="s">
        <v>51</v>
      </c>
      <c r="AC38" s="148"/>
      <c r="AD38" s="146"/>
      <c r="AE38" s="184"/>
      <c r="AF38" s="57"/>
    </row>
    <row r="39" spans="2:32" s="12" customFormat="1" x14ac:dyDescent="0.3">
      <c r="B39" s="72"/>
      <c r="C39" s="72"/>
      <c r="D39" s="73"/>
      <c r="E39" s="73"/>
      <c r="G39" s="74"/>
      <c r="H39" s="74"/>
      <c r="I39" s="74"/>
      <c r="J39" s="74"/>
      <c r="K39" s="74"/>
      <c r="L39" s="88"/>
      <c r="M39" s="74"/>
      <c r="N39" s="74"/>
      <c r="O39" s="74"/>
      <c r="P39" s="74"/>
      <c r="Q39" s="88"/>
      <c r="R39" s="74"/>
      <c r="S39" s="74"/>
      <c r="T39" s="74"/>
      <c r="U39" s="74"/>
      <c r="V39" s="88"/>
      <c r="W39" s="74"/>
      <c r="X39" s="74"/>
      <c r="Y39" s="74"/>
      <c r="Z39" s="74"/>
      <c r="AA39" s="57"/>
    </row>
    <row r="40" spans="2:32" s="12" customFormat="1" ht="15" thickBot="1" x14ac:dyDescent="0.35">
      <c r="B40" s="45" t="s">
        <v>113</v>
      </c>
      <c r="C40" s="45"/>
      <c r="D40" s="111">
        <v>5329462</v>
      </c>
      <c r="E40" s="112"/>
      <c r="F40" s="202"/>
      <c r="G40" s="111">
        <v>44343</v>
      </c>
      <c r="H40" s="111">
        <v>30484</v>
      </c>
      <c r="I40" s="111">
        <v>4012</v>
      </c>
      <c r="J40" s="111">
        <v>1633</v>
      </c>
      <c r="K40" s="111">
        <v>5245</v>
      </c>
      <c r="L40" s="170"/>
      <c r="M40" s="111">
        <f>SUM(M10,M13,M19,M25,M24,M23,M22,M32,M33,M34,M35,M36,M37,M38,,M18)</f>
        <v>43863</v>
      </c>
      <c r="N40" s="111">
        <f t="shared" ref="N40:Z40" si="14">SUM(N10,N13,N19,N25,N24,N23,N22,N32,N33,N34,N35,N36,N37,N38,,N18)</f>
        <v>49223</v>
      </c>
      <c r="O40" s="111">
        <f t="shared" si="14"/>
        <v>4331</v>
      </c>
      <c r="P40" s="111">
        <f t="shared" si="14"/>
        <v>97417</v>
      </c>
      <c r="Q40" s="172"/>
      <c r="R40" s="111">
        <f t="shared" si="14"/>
        <v>32349</v>
      </c>
      <c r="S40" s="111">
        <f t="shared" si="14"/>
        <v>45791</v>
      </c>
      <c r="T40" s="111">
        <f t="shared" si="14"/>
        <v>0</v>
      </c>
      <c r="U40" s="111">
        <f t="shared" si="14"/>
        <v>78140</v>
      </c>
      <c r="V40" s="172"/>
      <c r="W40" s="111">
        <f t="shared" si="14"/>
        <v>76212</v>
      </c>
      <c r="X40" s="111">
        <f t="shared" si="14"/>
        <v>95014</v>
      </c>
      <c r="Y40" s="111">
        <f t="shared" si="14"/>
        <v>4331</v>
      </c>
      <c r="Z40" s="111">
        <f t="shared" si="14"/>
        <v>175557</v>
      </c>
      <c r="AA40" s="71"/>
    </row>
    <row r="41" spans="2:32" x14ac:dyDescent="0.3">
      <c r="M41" s="49"/>
      <c r="Q41" s="173"/>
      <c r="R41" s="49"/>
      <c r="V41" s="173"/>
    </row>
    <row r="42" spans="2:32" x14ac:dyDescent="0.3">
      <c r="B42" s="24" t="s">
        <v>114</v>
      </c>
      <c r="C42" s="24"/>
      <c r="Q42" s="173"/>
    </row>
    <row r="43" spans="2:32" s="12" customFormat="1" ht="18.75" customHeight="1" x14ac:dyDescent="0.3">
      <c r="B43" s="66" t="s">
        <v>115</v>
      </c>
      <c r="C43" s="65"/>
    </row>
    <row r="44" spans="2:32" s="12" customFormat="1" ht="18.75" customHeight="1" x14ac:dyDescent="0.3">
      <c r="B44" s="10" t="s">
        <v>116</v>
      </c>
      <c r="C44" s="10"/>
    </row>
    <row r="45" spans="2:32" s="12" customFormat="1" ht="18.75" customHeight="1" x14ac:dyDescent="0.3">
      <c r="B45" s="10" t="s">
        <v>117</v>
      </c>
      <c r="C45" s="65"/>
    </row>
    <row r="46" spans="2:32" s="12" customFormat="1" ht="18.75" customHeight="1" x14ac:dyDescent="0.3">
      <c r="B46" s="10" t="s">
        <v>118</v>
      </c>
      <c r="C46" s="81"/>
    </row>
    <row r="47" spans="2:32" s="40" customFormat="1" ht="34.5" customHeight="1" x14ac:dyDescent="0.3">
      <c r="B47" s="352" t="s">
        <v>119</v>
      </c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</row>
    <row r="48" spans="2:32" s="12" customFormat="1" ht="18.75" customHeight="1" x14ac:dyDescent="0.3">
      <c r="B48" s="10" t="s">
        <v>120</v>
      </c>
      <c r="C48" s="10"/>
    </row>
    <row r="49" spans="2:29" s="12" customFormat="1" ht="18.75" customHeight="1" x14ac:dyDescent="0.3">
      <c r="B49" s="10" t="s">
        <v>121</v>
      </c>
      <c r="C49" s="10"/>
    </row>
    <row r="50" spans="2:29" s="12" customFormat="1" ht="18.75" customHeight="1" x14ac:dyDescent="0.3">
      <c r="B50" s="10" t="s">
        <v>122</v>
      </c>
      <c r="C50" s="10"/>
      <c r="E50" s="64"/>
      <c r="F50" s="64"/>
      <c r="G50" s="64"/>
      <c r="H50" s="64"/>
      <c r="I50" s="64"/>
      <c r="J50" s="64"/>
      <c r="K50" s="64"/>
      <c r="L50" s="64"/>
      <c r="M50" s="83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</row>
    <row r="51" spans="2:29" s="12" customFormat="1" ht="57.75" customHeight="1" x14ac:dyDescent="0.3">
      <c r="B51" s="348" t="s">
        <v>123</v>
      </c>
      <c r="C51" s="348"/>
      <c r="D51" s="348"/>
      <c r="E51" s="348"/>
      <c r="F51" s="348"/>
      <c r="G51" s="348"/>
      <c r="H51" s="348"/>
      <c r="I51" s="348"/>
      <c r="J51" s="348"/>
      <c r="K51" s="348"/>
      <c r="L51" s="348"/>
      <c r="M51" s="348"/>
      <c r="N51" s="348"/>
      <c r="O51" s="348"/>
      <c r="P51" s="348"/>
      <c r="Q51" s="348"/>
      <c r="R51" s="348"/>
      <c r="S51" s="348"/>
      <c r="T51" s="348"/>
      <c r="U51" s="348"/>
    </row>
    <row r="52" spans="2:29" s="12" customFormat="1" ht="16.5" customHeight="1" x14ac:dyDescent="0.3">
      <c r="B52" s="10" t="s">
        <v>124</v>
      </c>
      <c r="C52" s="10"/>
    </row>
    <row r="54" spans="2:29" x14ac:dyDescent="0.3">
      <c r="B54" s="27" t="s">
        <v>59</v>
      </c>
      <c r="C54" s="27"/>
    </row>
    <row r="55" spans="2:29" x14ac:dyDescent="0.3">
      <c r="B55" s="27" t="s">
        <v>60</v>
      </c>
      <c r="C55" s="27"/>
    </row>
    <row r="56" spans="2:29" x14ac:dyDescent="0.3">
      <c r="B56" s="28" t="s">
        <v>61</v>
      </c>
      <c r="C56" s="28"/>
    </row>
    <row r="57" spans="2:29" x14ac:dyDescent="0.3">
      <c r="B57" t="s">
        <v>62</v>
      </c>
      <c r="C57" s="40"/>
      <c r="U57" s="14"/>
      <c r="V57" s="14"/>
      <c r="W57" s="14"/>
    </row>
  </sheetData>
  <mergeCells count="40">
    <mergeCell ref="C27:D27"/>
    <mergeCell ref="C26:D26"/>
    <mergeCell ref="C20:D20"/>
    <mergeCell ref="C21:D21"/>
    <mergeCell ref="C14:D14"/>
    <mergeCell ref="C15:D15"/>
    <mergeCell ref="C16:D16"/>
    <mergeCell ref="C17:D17"/>
    <mergeCell ref="AC31:AE31"/>
    <mergeCell ref="C31:D31"/>
    <mergeCell ref="C30:D30"/>
    <mergeCell ref="C29:D29"/>
    <mergeCell ref="C28:D28"/>
    <mergeCell ref="B51:U51"/>
    <mergeCell ref="AB9:AC9"/>
    <mergeCell ref="AC17:AE17"/>
    <mergeCell ref="AC20:AE20"/>
    <mergeCell ref="AC21:AE21"/>
    <mergeCell ref="AC26:AE26"/>
    <mergeCell ref="AC27:AE27"/>
    <mergeCell ref="AC11:AE11"/>
    <mergeCell ref="AC12:AE12"/>
    <mergeCell ref="AC14:AE14"/>
    <mergeCell ref="AC15:AE15"/>
    <mergeCell ref="AC16:AE16"/>
    <mergeCell ref="B47:Z47"/>
    <mergeCell ref="AC28:AE28"/>
    <mergeCell ref="AC29:AE29"/>
    <mergeCell ref="AC30:AE30"/>
    <mergeCell ref="D7:E8"/>
    <mergeCell ref="C11:D11"/>
    <mergeCell ref="C12:D12"/>
    <mergeCell ref="W6:Z6"/>
    <mergeCell ref="W7:Z8"/>
    <mergeCell ref="B9:C9"/>
    <mergeCell ref="M7:P8"/>
    <mergeCell ref="R7:U8"/>
    <mergeCell ref="M6:P6"/>
    <mergeCell ref="R6:U6"/>
    <mergeCell ref="G7:K8"/>
  </mergeCells>
  <pageMargins left="0.7" right="0.7" top="0.75" bottom="0.75" header="0.3" footer="0.3"/>
  <pageSetup paperSize="3" scale="7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E4C8-9406-4AC3-AD62-23203847C0A5}">
  <sheetPr>
    <tabColor rgb="FF00B0F0"/>
    <pageSetUpPr fitToPage="1"/>
  </sheetPr>
  <dimension ref="A1:CD53"/>
  <sheetViews>
    <sheetView topLeftCell="A22" zoomScale="160" zoomScaleNormal="160" workbookViewId="0">
      <selection activeCell="S45" sqref="S45"/>
    </sheetView>
  </sheetViews>
  <sheetFormatPr defaultColWidth="9.21875" defaultRowHeight="14.4" x14ac:dyDescent="0.3"/>
  <cols>
    <col min="1" max="1" width="2.77734375" customWidth="1"/>
    <col min="2" max="2" width="2.77734375" style="4" customWidth="1"/>
    <col min="3" max="3" width="14.5546875" style="4" customWidth="1"/>
    <col min="4" max="4" width="6.5546875" customWidth="1"/>
    <col min="5" max="6" width="10.5546875" customWidth="1"/>
    <col min="7" max="7" width="1.44140625" customWidth="1"/>
    <col min="8" max="9" width="10.5546875" customWidth="1"/>
    <col min="10" max="10" width="1.44140625" customWidth="1"/>
    <col min="11" max="12" width="10.5546875" customWidth="1"/>
    <col min="13" max="13" width="2.5546875" customWidth="1"/>
    <col min="14" max="15" width="10.5546875" customWidth="1"/>
    <col min="16" max="16" width="1.44140625" customWidth="1"/>
    <col min="17" max="18" width="10.5546875" customWidth="1"/>
    <col min="19" max="19" width="2.5546875" customWidth="1"/>
    <col min="20" max="22" width="10.5546875" customWidth="1"/>
    <col min="23" max="23" width="1.44140625" customWidth="1"/>
    <col min="24" max="26" width="10.5546875" customWidth="1"/>
    <col min="27" max="27" width="2.5546875" customWidth="1"/>
    <col min="28" max="29" width="10.5546875" customWidth="1"/>
    <col min="30" max="30" width="1.44140625" customWidth="1"/>
    <col min="31" max="32" width="10.5546875" customWidth="1"/>
    <col min="33" max="33" width="10.21875" customWidth="1"/>
    <col min="34" max="34" width="11.21875" customWidth="1"/>
    <col min="35" max="35" width="11.5546875" customWidth="1"/>
    <col min="36" max="36" width="1.44140625" customWidth="1"/>
    <col min="37" max="37" width="3.44140625" customWidth="1"/>
    <col min="38" max="38" width="26.21875" customWidth="1"/>
  </cols>
  <sheetData>
    <row r="1" spans="1:82" ht="21" customHeight="1" x14ac:dyDescent="0.55000000000000004">
      <c r="B1" s="19" t="s">
        <v>162</v>
      </c>
      <c r="C1" s="7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82" s="12" customFormat="1" ht="21" customHeight="1" x14ac:dyDescent="0.3">
      <c r="B2" s="20" t="s">
        <v>79</v>
      </c>
      <c r="C2" s="20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 spans="1:82" s="12" customFormat="1" ht="21" customHeight="1" x14ac:dyDescent="0.35">
      <c r="B3" s="16" t="s">
        <v>125</v>
      </c>
      <c r="C3" s="16"/>
      <c r="D3" s="16"/>
      <c r="E3" s="16"/>
      <c r="F3" s="16"/>
      <c r="G3" s="16"/>
      <c r="H3" s="16"/>
      <c r="I3" s="16"/>
      <c r="J3"/>
      <c r="K3"/>
      <c r="L3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</row>
    <row r="4" spans="1:82" s="12" customFormat="1" ht="21" customHeight="1" x14ac:dyDescent="0.3">
      <c r="B4" s="164" t="s">
        <v>126</v>
      </c>
      <c r="C4" s="165"/>
      <c r="D4" s="164"/>
      <c r="F4" s="166"/>
      <c r="G4" s="166"/>
      <c r="H4" s="166"/>
      <c r="I4" s="166"/>
      <c r="L4" s="166"/>
      <c r="O4" s="166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82" s="12" customFormat="1" ht="21" customHeight="1" x14ac:dyDescent="0.3">
      <c r="B5" s="167" t="s">
        <v>127</v>
      </c>
      <c r="C5" s="167"/>
      <c r="D5" s="166"/>
      <c r="E5" s="166"/>
      <c r="N5" s="166"/>
      <c r="R5" s="85"/>
      <c r="S5" s="84"/>
      <c r="T5" s="21"/>
      <c r="U5" s="84"/>
      <c r="V5" s="84"/>
    </row>
    <row r="6" spans="1:82" ht="45" customHeight="1" thickBot="1" x14ac:dyDescent="0.35">
      <c r="B6"/>
      <c r="C6"/>
      <c r="E6" s="63"/>
      <c r="F6" s="9"/>
      <c r="G6" s="9"/>
      <c r="H6" s="63"/>
      <c r="I6" s="9"/>
      <c r="J6" s="9"/>
      <c r="K6" s="63"/>
      <c r="L6" s="9"/>
      <c r="N6" s="63"/>
      <c r="O6" s="9"/>
      <c r="P6" s="9"/>
      <c r="Q6" s="63"/>
      <c r="R6" s="9"/>
      <c r="S6" s="173"/>
      <c r="T6" s="63"/>
      <c r="U6" s="9"/>
      <c r="V6" s="9"/>
      <c r="W6" s="9"/>
      <c r="X6" s="63"/>
      <c r="Y6" s="9"/>
      <c r="Z6" s="9"/>
      <c r="AA6" s="9"/>
      <c r="AB6" s="63"/>
      <c r="AC6" s="9"/>
      <c r="AD6" s="9"/>
      <c r="AE6" s="9"/>
      <c r="AF6" s="9"/>
      <c r="AG6" s="9"/>
      <c r="AH6" s="9"/>
      <c r="AI6" s="9"/>
    </row>
    <row r="7" spans="1:82" ht="30" customHeight="1" thickBot="1" x14ac:dyDescent="0.35">
      <c r="E7" s="344" t="s">
        <v>82</v>
      </c>
      <c r="F7" s="344"/>
      <c r="G7" s="344"/>
      <c r="H7" s="344"/>
      <c r="I7" s="344"/>
      <c r="J7" s="344"/>
      <c r="K7" s="344"/>
      <c r="L7" s="344"/>
      <c r="M7" s="182"/>
      <c r="N7" s="345" t="s">
        <v>83</v>
      </c>
      <c r="O7" s="345"/>
      <c r="P7" s="345"/>
      <c r="Q7" s="345"/>
      <c r="R7" s="345"/>
      <c r="S7" s="177"/>
      <c r="T7" s="361" t="s">
        <v>84</v>
      </c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</row>
    <row r="8" spans="1:82" ht="31.5" customHeight="1" x14ac:dyDescent="0.3">
      <c r="E8" s="362" t="s">
        <v>128</v>
      </c>
      <c r="F8" s="362"/>
      <c r="H8" s="362" t="s">
        <v>129</v>
      </c>
      <c r="I8" s="362"/>
      <c r="K8" s="362" t="s">
        <v>130</v>
      </c>
      <c r="L8" s="362"/>
      <c r="M8" s="2"/>
      <c r="N8" s="362" t="s">
        <v>128</v>
      </c>
      <c r="O8" s="362"/>
      <c r="Q8" s="362" t="s">
        <v>129</v>
      </c>
      <c r="R8" s="362"/>
      <c r="T8" s="362" t="s">
        <v>128</v>
      </c>
      <c r="U8" s="362"/>
      <c r="V8" s="362"/>
      <c r="X8" s="362" t="s">
        <v>129</v>
      </c>
      <c r="Y8" s="362"/>
      <c r="Z8" s="362"/>
      <c r="AB8" s="362" t="s">
        <v>130</v>
      </c>
      <c r="AC8" s="362"/>
      <c r="AE8" s="363" t="s">
        <v>131</v>
      </c>
      <c r="AF8" s="363"/>
      <c r="AG8" s="363"/>
      <c r="AH8" s="363"/>
      <c r="AI8" s="363"/>
    </row>
    <row r="9" spans="1:82" s="2" customFormat="1" ht="65.25" customHeight="1" thickBot="1" x14ac:dyDescent="0.35">
      <c r="B9" s="338" t="s">
        <v>33</v>
      </c>
      <c r="C9" s="338"/>
      <c r="D9" s="90"/>
      <c r="E9" s="90" t="s">
        <v>132</v>
      </c>
      <c r="F9" s="90" t="s">
        <v>133</v>
      </c>
      <c r="G9" s="90"/>
      <c r="H9" s="90" t="s">
        <v>132</v>
      </c>
      <c r="I9" s="90" t="s">
        <v>133</v>
      </c>
      <c r="J9" s="90"/>
      <c r="K9" s="90" t="s">
        <v>132</v>
      </c>
      <c r="L9" s="90" t="s">
        <v>133</v>
      </c>
      <c r="M9" s="175"/>
      <c r="N9" s="90" t="s">
        <v>132</v>
      </c>
      <c r="O9" s="90" t="s">
        <v>133</v>
      </c>
      <c r="P9" s="90"/>
      <c r="Q9" s="90" t="s">
        <v>132</v>
      </c>
      <c r="R9" s="90" t="s">
        <v>133</v>
      </c>
      <c r="T9" s="90" t="s">
        <v>132</v>
      </c>
      <c r="U9" s="90" t="s">
        <v>133</v>
      </c>
      <c r="V9" s="90" t="s">
        <v>134</v>
      </c>
      <c r="W9" s="90"/>
      <c r="X9" s="90" t="s">
        <v>132</v>
      </c>
      <c r="Y9" s="90" t="s">
        <v>133</v>
      </c>
      <c r="Z9" s="90" t="s">
        <v>134</v>
      </c>
      <c r="AA9" s="90"/>
      <c r="AB9" s="90" t="s">
        <v>132</v>
      </c>
      <c r="AC9" s="90" t="s">
        <v>133</v>
      </c>
      <c r="AD9" s="90"/>
      <c r="AE9" s="50" t="s">
        <v>135</v>
      </c>
      <c r="AF9" s="50" t="s">
        <v>136</v>
      </c>
      <c r="AG9" s="50" t="s">
        <v>137</v>
      </c>
      <c r="AH9" s="50" t="s">
        <v>138</v>
      </c>
      <c r="AI9" s="50" t="s">
        <v>139</v>
      </c>
      <c r="AJ9" s="90"/>
      <c r="AK9" s="338" t="s">
        <v>33</v>
      </c>
      <c r="AL9" s="338"/>
      <c r="AM9" s="90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</row>
    <row r="10" spans="1:82" s="12" customFormat="1" ht="15.75" customHeight="1" x14ac:dyDescent="0.3">
      <c r="B10" s="125" t="s">
        <v>37</v>
      </c>
      <c r="C10" s="125"/>
      <c r="D10" s="131"/>
      <c r="E10" s="131">
        <f>SUM(E11:E12)</f>
        <v>15</v>
      </c>
      <c r="F10" s="131">
        <f>SUM(F11:F12)</f>
        <v>256</v>
      </c>
      <c r="G10" s="131"/>
      <c r="H10" s="131">
        <f t="shared" ref="H10:T10" si="0">SUM(H11:H12)</f>
        <v>14</v>
      </c>
      <c r="I10" s="131">
        <f t="shared" si="0"/>
        <v>686</v>
      </c>
      <c r="J10" s="131"/>
      <c r="K10" s="131">
        <f t="shared" si="0"/>
        <v>2</v>
      </c>
      <c r="L10" s="131">
        <f t="shared" si="0"/>
        <v>76</v>
      </c>
      <c r="M10" s="171"/>
      <c r="N10" s="179">
        <f t="shared" si="0"/>
        <v>18</v>
      </c>
      <c r="O10" s="179">
        <f t="shared" si="0"/>
        <v>201</v>
      </c>
      <c r="P10" s="179"/>
      <c r="Q10" s="179">
        <f t="shared" si="0"/>
        <v>24</v>
      </c>
      <c r="R10" s="179">
        <f t="shared" si="0"/>
        <v>507</v>
      </c>
      <c r="S10" s="171"/>
      <c r="T10" s="142">
        <f t="shared" si="0"/>
        <v>33</v>
      </c>
      <c r="U10" s="146">
        <f>SUM(F10,O10)</f>
        <v>457</v>
      </c>
      <c r="V10" s="146">
        <f>'T1 Population Summary'!W10-U10</f>
        <v>2883</v>
      </c>
      <c r="W10" s="142"/>
      <c r="X10" s="146">
        <f>SUM(H10,Q10)</f>
        <v>38</v>
      </c>
      <c r="Y10" s="146">
        <f>SUM(I10,R10)</f>
        <v>1193</v>
      </c>
      <c r="Z10" s="142">
        <f>'T1 Population Summary'!X10-'T2 Tsu Casualties 10 Min'!Y10</f>
        <v>2620</v>
      </c>
      <c r="AA10" s="142"/>
      <c r="AB10" s="146">
        <f>SUM(K10)</f>
        <v>2</v>
      </c>
      <c r="AC10" s="146">
        <f>SUM(L10)</f>
        <v>76</v>
      </c>
      <c r="AD10" s="142"/>
      <c r="AE10" s="146">
        <f>SUM(T10,X10,AB10)</f>
        <v>73</v>
      </c>
      <c r="AF10" s="146">
        <f>SUM(U10, Y10, AC10)</f>
        <v>1726</v>
      </c>
      <c r="AG10" s="146">
        <f>SUM(AE10,AF10)</f>
        <v>1799</v>
      </c>
      <c r="AH10" s="142">
        <f>Z10+V10</f>
        <v>5503</v>
      </c>
      <c r="AI10" s="143">
        <f>AG10/'T1 Population Summary'!Z10</f>
        <v>0.24222431668237512</v>
      </c>
      <c r="AJ10" s="144"/>
      <c r="AK10" s="145" t="s">
        <v>37</v>
      </c>
      <c r="AL10" s="145"/>
      <c r="AM10" s="142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</row>
    <row r="11" spans="1:82" s="69" customFormat="1" ht="15.75" customHeight="1" x14ac:dyDescent="0.3">
      <c r="A11" s="12"/>
      <c r="B11" s="119"/>
      <c r="C11" s="129" t="s">
        <v>100</v>
      </c>
      <c r="D11" s="120"/>
      <c r="E11" s="120">
        <v>14</v>
      </c>
      <c r="F11" s="120">
        <v>242</v>
      </c>
      <c r="G11" s="120"/>
      <c r="H11" s="120">
        <v>13</v>
      </c>
      <c r="I11" s="120">
        <v>662</v>
      </c>
      <c r="J11" s="120"/>
      <c r="K11" s="120">
        <v>2</v>
      </c>
      <c r="L11" s="120">
        <v>43</v>
      </c>
      <c r="M11" s="88"/>
      <c r="N11" s="168">
        <v>14</v>
      </c>
      <c r="O11" s="168">
        <v>167</v>
      </c>
      <c r="P11" s="168"/>
      <c r="Q11" s="168">
        <v>18</v>
      </c>
      <c r="R11" s="168">
        <v>470</v>
      </c>
      <c r="S11" s="88"/>
      <c r="T11" s="136">
        <f>SUM(E11,N11)</f>
        <v>28</v>
      </c>
      <c r="U11" s="136">
        <f>SUM(F11,O11)</f>
        <v>409</v>
      </c>
      <c r="V11" s="136">
        <f>'T1 Population Summary'!W11-U11</f>
        <v>858</v>
      </c>
      <c r="W11" s="136"/>
      <c r="X11" s="136">
        <f>SUM(H11,Q11)</f>
        <v>31</v>
      </c>
      <c r="Y11" s="136">
        <f>SUM(I11,R11)</f>
        <v>1132</v>
      </c>
      <c r="Z11" s="134">
        <f>'T1 Population Summary'!X11-'T2 Tsu Casualties 10 Min'!Y11</f>
        <v>557</v>
      </c>
      <c r="AA11" s="136"/>
      <c r="AB11" s="136">
        <f>SUM(K11)</f>
        <v>2</v>
      </c>
      <c r="AC11" s="136">
        <f>SUM(L11)</f>
        <v>43</v>
      </c>
      <c r="AD11" s="136"/>
      <c r="AE11" s="136">
        <f>SUM(T11,X11,AB11)</f>
        <v>61</v>
      </c>
      <c r="AF11" s="136">
        <f>SUM(U11, Y11, AC11)</f>
        <v>1584</v>
      </c>
      <c r="AG11" s="136">
        <f>SUM(AE11,AF11)</f>
        <v>1645</v>
      </c>
      <c r="AH11" s="134">
        <f t="shared" ref="AH11:AH38" si="1">Z11+V11</f>
        <v>1415</v>
      </c>
      <c r="AI11" s="135">
        <f>AG11/'T1 Population Summary'!Z11</f>
        <v>0.53758169934640521</v>
      </c>
      <c r="AJ11" s="138"/>
      <c r="AK11" s="139"/>
      <c r="AL11" s="140" t="s">
        <v>100</v>
      </c>
      <c r="AM11" s="136"/>
      <c r="AN11" s="12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</row>
    <row r="12" spans="1:82" s="70" customFormat="1" ht="15.75" customHeight="1" x14ac:dyDescent="0.3">
      <c r="A12" s="12"/>
      <c r="B12" s="119"/>
      <c r="C12" s="356" t="s">
        <v>101</v>
      </c>
      <c r="D12" s="356"/>
      <c r="E12" s="120">
        <v>1</v>
      </c>
      <c r="F12" s="120">
        <v>14</v>
      </c>
      <c r="G12" s="120"/>
      <c r="H12" s="120">
        <v>1</v>
      </c>
      <c r="I12" s="120">
        <v>24</v>
      </c>
      <c r="J12" s="120"/>
      <c r="K12" s="120">
        <v>0</v>
      </c>
      <c r="L12" s="120">
        <v>33</v>
      </c>
      <c r="M12" s="88"/>
      <c r="N12" s="168">
        <v>4</v>
      </c>
      <c r="O12" s="168">
        <v>34</v>
      </c>
      <c r="P12" s="168"/>
      <c r="Q12" s="168">
        <v>6</v>
      </c>
      <c r="R12" s="168">
        <v>37</v>
      </c>
      <c r="S12" s="88"/>
      <c r="T12" s="136">
        <f t="shared" ref="T12:T38" si="2">SUM(E12,N12)</f>
        <v>5</v>
      </c>
      <c r="U12" s="136">
        <f t="shared" ref="U12:U38" si="3">SUM(F12,O12)</f>
        <v>48</v>
      </c>
      <c r="V12" s="136">
        <f>'T1 Population Summary'!W12-U12</f>
        <v>2025</v>
      </c>
      <c r="W12" s="136"/>
      <c r="X12" s="136">
        <f t="shared" ref="X12:X38" si="4">SUM(H12,Q12)</f>
        <v>7</v>
      </c>
      <c r="Y12" s="136">
        <f t="shared" ref="Y12:Y38" si="5">SUM(I12,R12)</f>
        <v>61</v>
      </c>
      <c r="Z12" s="134">
        <f>'T1 Population Summary'!X12-'T2 Tsu Casualties 10 Min'!Y12</f>
        <v>2063</v>
      </c>
      <c r="AA12" s="136"/>
      <c r="AB12" s="136">
        <f t="shared" ref="AB12:AB38" si="6">SUM(K12)</f>
        <v>0</v>
      </c>
      <c r="AC12" s="136">
        <f t="shared" ref="AC12:AC38" si="7">SUM(L12)</f>
        <v>33</v>
      </c>
      <c r="AD12" s="136"/>
      <c r="AE12" s="136">
        <f t="shared" ref="AE12:AE38" si="8">SUM(T12,X12,AB12)</f>
        <v>12</v>
      </c>
      <c r="AF12" s="136">
        <f t="shared" ref="AF12:AF38" si="9">SUM(U12, Y12, AC12)</f>
        <v>142</v>
      </c>
      <c r="AG12" s="136">
        <f t="shared" ref="AG12:AG38" si="10">SUM(AE12,AF12)</f>
        <v>154</v>
      </c>
      <c r="AH12" s="134">
        <f t="shared" si="1"/>
        <v>4088</v>
      </c>
      <c r="AI12" s="135">
        <f>AG12/'T1 Population Summary'!Z12</f>
        <v>3.5264483627204031E-2</v>
      </c>
      <c r="AJ12" s="138"/>
      <c r="AK12" s="139"/>
      <c r="AL12" s="349" t="s">
        <v>101</v>
      </c>
      <c r="AM12" s="349"/>
      <c r="AN12" s="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</row>
    <row r="13" spans="1:82" s="12" customFormat="1" ht="15.75" customHeight="1" x14ac:dyDescent="0.3">
      <c r="B13" s="125" t="s">
        <v>38</v>
      </c>
      <c r="C13" s="128"/>
      <c r="D13" s="132"/>
      <c r="E13" s="132">
        <f>SUM(E14:E17)</f>
        <v>56</v>
      </c>
      <c r="F13" s="132">
        <f t="shared" ref="F13:S13" si="11">SUM(F14:F17)</f>
        <v>4208</v>
      </c>
      <c r="G13" s="132"/>
      <c r="H13" s="132">
        <f t="shared" si="11"/>
        <v>134</v>
      </c>
      <c r="I13" s="132">
        <f t="shared" si="11"/>
        <v>10340</v>
      </c>
      <c r="J13" s="132"/>
      <c r="K13" s="132">
        <f t="shared" si="11"/>
        <v>1</v>
      </c>
      <c r="L13" s="132">
        <f t="shared" si="11"/>
        <v>142</v>
      </c>
      <c r="M13" s="171"/>
      <c r="N13" s="180">
        <f t="shared" si="11"/>
        <v>63</v>
      </c>
      <c r="O13" s="180">
        <f t="shared" si="11"/>
        <v>4734</v>
      </c>
      <c r="P13" s="180"/>
      <c r="Q13" s="180">
        <f t="shared" si="11"/>
        <v>173</v>
      </c>
      <c r="R13" s="180">
        <f t="shared" si="11"/>
        <v>9654</v>
      </c>
      <c r="S13" s="171">
        <f t="shared" si="11"/>
        <v>0</v>
      </c>
      <c r="T13" s="146">
        <f t="shared" si="2"/>
        <v>119</v>
      </c>
      <c r="U13" s="146">
        <f t="shared" si="3"/>
        <v>8942</v>
      </c>
      <c r="V13" s="146">
        <f>'T1 Population Summary'!W13-U13</f>
        <v>22923</v>
      </c>
      <c r="W13" s="146"/>
      <c r="X13" s="146">
        <f t="shared" si="4"/>
        <v>307</v>
      </c>
      <c r="Y13" s="146">
        <f t="shared" si="5"/>
        <v>19994</v>
      </c>
      <c r="Z13" s="142">
        <f>'T1 Population Summary'!X13-'T2 Tsu Casualties 10 Min'!Y13</f>
        <v>11659</v>
      </c>
      <c r="AA13" s="146"/>
      <c r="AB13" s="146">
        <f t="shared" si="6"/>
        <v>1</v>
      </c>
      <c r="AC13" s="146">
        <f t="shared" si="7"/>
        <v>142</v>
      </c>
      <c r="AD13" s="146"/>
      <c r="AE13" s="146">
        <f t="shared" si="8"/>
        <v>427</v>
      </c>
      <c r="AF13" s="146">
        <f t="shared" si="9"/>
        <v>29078</v>
      </c>
      <c r="AG13" s="146">
        <f t="shared" si="10"/>
        <v>29505</v>
      </c>
      <c r="AH13" s="142">
        <f t="shared" si="1"/>
        <v>34582</v>
      </c>
      <c r="AI13" s="143">
        <f>AG13/'T1 Population Summary'!Z13</f>
        <v>0.45550683916386203</v>
      </c>
      <c r="AJ13" s="144"/>
      <c r="AK13" s="145" t="s">
        <v>38</v>
      </c>
      <c r="AL13" s="147"/>
      <c r="AM13" s="146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</row>
    <row r="14" spans="1:82" s="69" customFormat="1" ht="15.75" customHeight="1" x14ac:dyDescent="0.3">
      <c r="A14" s="12"/>
      <c r="B14" s="119"/>
      <c r="C14" s="356" t="s">
        <v>102</v>
      </c>
      <c r="D14" s="356"/>
      <c r="E14" s="120">
        <v>11</v>
      </c>
      <c r="F14" s="120">
        <v>537</v>
      </c>
      <c r="G14" s="120"/>
      <c r="H14" s="120">
        <v>32</v>
      </c>
      <c r="I14" s="120">
        <v>1345</v>
      </c>
      <c r="J14" s="120"/>
      <c r="K14" s="120">
        <v>0</v>
      </c>
      <c r="L14" s="120">
        <v>31</v>
      </c>
      <c r="M14" s="88"/>
      <c r="N14" s="168">
        <v>14</v>
      </c>
      <c r="O14" s="168">
        <v>406</v>
      </c>
      <c r="P14" s="168"/>
      <c r="Q14" s="168">
        <v>64</v>
      </c>
      <c r="R14" s="168">
        <v>1956</v>
      </c>
      <c r="S14" s="88"/>
      <c r="T14" s="136">
        <f t="shared" si="2"/>
        <v>25</v>
      </c>
      <c r="U14" s="136">
        <f t="shared" si="3"/>
        <v>943</v>
      </c>
      <c r="V14" s="136">
        <f>'T1 Population Summary'!W14-U14</f>
        <v>1048</v>
      </c>
      <c r="W14" s="136"/>
      <c r="X14" s="136">
        <f t="shared" si="4"/>
        <v>96</v>
      </c>
      <c r="Y14" s="136">
        <f t="shared" si="5"/>
        <v>3301</v>
      </c>
      <c r="Z14" s="134">
        <f>'T1 Population Summary'!X14-'T2 Tsu Casualties 10 Min'!Y14</f>
        <v>2639</v>
      </c>
      <c r="AA14" s="136"/>
      <c r="AB14" s="136">
        <f t="shared" si="6"/>
        <v>0</v>
      </c>
      <c r="AC14" s="136">
        <f t="shared" si="7"/>
        <v>31</v>
      </c>
      <c r="AD14" s="136"/>
      <c r="AE14" s="136">
        <f t="shared" si="8"/>
        <v>121</v>
      </c>
      <c r="AF14" s="136">
        <f t="shared" si="9"/>
        <v>4275</v>
      </c>
      <c r="AG14" s="136">
        <f t="shared" si="10"/>
        <v>4396</v>
      </c>
      <c r="AH14" s="134">
        <f t="shared" si="1"/>
        <v>3687</v>
      </c>
      <c r="AI14" s="135">
        <f>AG14/'T1 Population Summary'!Z14</f>
        <v>0.54936265933516626</v>
      </c>
      <c r="AJ14" s="138"/>
      <c r="AK14" s="139"/>
      <c r="AL14" s="349" t="s">
        <v>102</v>
      </c>
      <c r="AM14" s="349"/>
      <c r="AN14" s="12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</row>
    <row r="15" spans="1:82" s="70" customFormat="1" ht="15.75" customHeight="1" x14ac:dyDescent="0.3">
      <c r="A15" s="12"/>
      <c r="B15" s="119"/>
      <c r="C15" s="356" t="s">
        <v>103</v>
      </c>
      <c r="D15" s="356"/>
      <c r="E15" s="120">
        <v>33</v>
      </c>
      <c r="F15" s="120">
        <v>3238</v>
      </c>
      <c r="G15" s="120"/>
      <c r="H15" s="120">
        <v>79</v>
      </c>
      <c r="I15" s="120">
        <v>7787</v>
      </c>
      <c r="J15" s="120"/>
      <c r="K15" s="120">
        <v>1</v>
      </c>
      <c r="L15" s="120">
        <v>58</v>
      </c>
      <c r="M15" s="88"/>
      <c r="N15" s="168">
        <v>39</v>
      </c>
      <c r="O15" s="168">
        <v>3872</v>
      </c>
      <c r="P15" s="168"/>
      <c r="Q15" s="168">
        <v>65</v>
      </c>
      <c r="R15" s="168">
        <v>6422</v>
      </c>
      <c r="S15" s="88"/>
      <c r="T15" s="136">
        <f t="shared" si="2"/>
        <v>72</v>
      </c>
      <c r="U15" s="136">
        <f t="shared" si="3"/>
        <v>7110</v>
      </c>
      <c r="V15" s="136">
        <f>'T1 Population Summary'!W15-U15</f>
        <v>71</v>
      </c>
      <c r="W15" s="136"/>
      <c r="X15" s="136">
        <f t="shared" si="4"/>
        <v>144</v>
      </c>
      <c r="Y15" s="136">
        <f t="shared" si="5"/>
        <v>14209</v>
      </c>
      <c r="Z15" s="134">
        <f>'T1 Population Summary'!X15-'T2 Tsu Casualties 10 Min'!Y15</f>
        <v>144</v>
      </c>
      <c r="AA15" s="136"/>
      <c r="AB15" s="136">
        <f t="shared" si="6"/>
        <v>1</v>
      </c>
      <c r="AC15" s="136">
        <f t="shared" si="7"/>
        <v>58</v>
      </c>
      <c r="AD15" s="136"/>
      <c r="AE15" s="136">
        <f t="shared" si="8"/>
        <v>217</v>
      </c>
      <c r="AF15" s="136">
        <f t="shared" si="9"/>
        <v>21377</v>
      </c>
      <c r="AG15" s="136">
        <f t="shared" si="10"/>
        <v>21594</v>
      </c>
      <c r="AH15" s="134">
        <f t="shared" si="1"/>
        <v>215</v>
      </c>
      <c r="AI15" s="135">
        <f>AG15/'T1 Population Summary'!Z15</f>
        <v>1.0000463113045894</v>
      </c>
      <c r="AJ15" s="138"/>
      <c r="AK15" s="139"/>
      <c r="AL15" s="349" t="s">
        <v>103</v>
      </c>
      <c r="AM15" s="349"/>
      <c r="AN15" s="12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</row>
    <row r="16" spans="1:82" s="69" customFormat="1" ht="15.75" customHeight="1" x14ac:dyDescent="0.3">
      <c r="A16" s="12"/>
      <c r="B16" s="119"/>
      <c r="C16" s="356" t="s">
        <v>104</v>
      </c>
      <c r="D16" s="356"/>
      <c r="E16" s="120">
        <v>4</v>
      </c>
      <c r="F16" s="120">
        <v>9</v>
      </c>
      <c r="G16" s="120"/>
      <c r="H16" s="120">
        <v>0</v>
      </c>
      <c r="I16" s="120">
        <v>35</v>
      </c>
      <c r="J16" s="120"/>
      <c r="K16" s="120">
        <v>0</v>
      </c>
      <c r="L16" s="120">
        <v>33</v>
      </c>
      <c r="M16" s="88"/>
      <c r="N16" s="168">
        <v>2</v>
      </c>
      <c r="O16" s="168">
        <v>11</v>
      </c>
      <c r="P16" s="168"/>
      <c r="Q16" s="168">
        <v>0</v>
      </c>
      <c r="R16" s="168">
        <v>1</v>
      </c>
      <c r="S16" s="88"/>
      <c r="T16" s="136">
        <f t="shared" si="2"/>
        <v>6</v>
      </c>
      <c r="U16" s="136">
        <f t="shared" si="3"/>
        <v>20</v>
      </c>
      <c r="V16" s="136">
        <f>'T1 Population Summary'!W16-U16</f>
        <v>19174</v>
      </c>
      <c r="W16" s="136"/>
      <c r="X16" s="136">
        <f t="shared" si="4"/>
        <v>0</v>
      </c>
      <c r="Y16" s="136">
        <f t="shared" si="5"/>
        <v>36</v>
      </c>
      <c r="Z16" s="134">
        <f>'T1 Population Summary'!X16-'T2 Tsu Casualties 10 Min'!Y16</f>
        <v>4741</v>
      </c>
      <c r="AA16" s="136"/>
      <c r="AB16" s="136">
        <f t="shared" si="6"/>
        <v>0</v>
      </c>
      <c r="AC16" s="136">
        <f t="shared" si="7"/>
        <v>33</v>
      </c>
      <c r="AD16" s="136"/>
      <c r="AE16" s="136">
        <f t="shared" si="8"/>
        <v>6</v>
      </c>
      <c r="AF16" s="136">
        <f t="shared" si="9"/>
        <v>89</v>
      </c>
      <c r="AG16" s="136">
        <f t="shared" si="10"/>
        <v>95</v>
      </c>
      <c r="AH16" s="134">
        <f t="shared" si="1"/>
        <v>23915</v>
      </c>
      <c r="AI16" s="135">
        <f>AG16/'T1 Population Summary'!Z16</f>
        <v>3.8024335574767852E-3</v>
      </c>
      <c r="AJ16" s="138"/>
      <c r="AK16" s="139"/>
      <c r="AL16" s="349" t="s">
        <v>104</v>
      </c>
      <c r="AM16" s="349"/>
      <c r="AN16" s="12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</row>
    <row r="17" spans="1:82" s="70" customFormat="1" ht="15.75" customHeight="1" x14ac:dyDescent="0.3">
      <c r="A17" s="12"/>
      <c r="B17" s="119"/>
      <c r="C17" s="129" t="s">
        <v>105</v>
      </c>
      <c r="D17" s="130"/>
      <c r="E17" s="130">
        <v>8</v>
      </c>
      <c r="F17" s="130">
        <v>424</v>
      </c>
      <c r="G17" s="130"/>
      <c r="H17" s="130">
        <v>23</v>
      </c>
      <c r="I17" s="130">
        <v>1173</v>
      </c>
      <c r="J17" s="130"/>
      <c r="K17" s="130">
        <v>0</v>
      </c>
      <c r="L17" s="130">
        <v>20</v>
      </c>
      <c r="M17" s="88"/>
      <c r="N17" s="169">
        <v>8</v>
      </c>
      <c r="O17" s="169">
        <v>445</v>
      </c>
      <c r="P17" s="169"/>
      <c r="Q17" s="169">
        <v>44</v>
      </c>
      <c r="R17" s="169">
        <v>1275</v>
      </c>
      <c r="S17" s="88"/>
      <c r="T17" s="136">
        <f t="shared" si="2"/>
        <v>16</v>
      </c>
      <c r="U17" s="136">
        <f t="shared" si="3"/>
        <v>869</v>
      </c>
      <c r="V17" s="136">
        <f>'T1 Population Summary'!W17-U17</f>
        <v>2630</v>
      </c>
      <c r="W17" s="137"/>
      <c r="X17" s="136">
        <f t="shared" si="4"/>
        <v>67</v>
      </c>
      <c r="Y17" s="136">
        <f t="shared" si="5"/>
        <v>2448</v>
      </c>
      <c r="Z17" s="134">
        <f>'T1 Population Summary'!X17-'T2 Tsu Casualties 10 Min'!Y17</f>
        <v>4135</v>
      </c>
      <c r="AA17" s="137"/>
      <c r="AB17" s="136">
        <f t="shared" si="6"/>
        <v>0</v>
      </c>
      <c r="AC17" s="136">
        <f t="shared" si="7"/>
        <v>20</v>
      </c>
      <c r="AD17" s="137"/>
      <c r="AE17" s="136">
        <f t="shared" si="8"/>
        <v>83</v>
      </c>
      <c r="AF17" s="136">
        <f t="shared" si="9"/>
        <v>3337</v>
      </c>
      <c r="AG17" s="136">
        <f t="shared" si="10"/>
        <v>3420</v>
      </c>
      <c r="AH17" s="134">
        <f t="shared" si="1"/>
        <v>6765</v>
      </c>
      <c r="AI17" s="135">
        <f>AG17/'T1 Population Summary'!Z17</f>
        <v>0.33545855811672387</v>
      </c>
      <c r="AJ17" s="138"/>
      <c r="AK17" s="139"/>
      <c r="AL17" s="140" t="s">
        <v>105</v>
      </c>
      <c r="AM17" s="137"/>
      <c r="AN17" s="12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</row>
    <row r="18" spans="1:82" s="12" customFormat="1" ht="15.75" customHeight="1" x14ac:dyDescent="0.3">
      <c r="B18" s="125" t="s">
        <v>39</v>
      </c>
      <c r="C18" s="128"/>
      <c r="D18" s="132"/>
      <c r="E18" s="132">
        <v>0</v>
      </c>
      <c r="F18" s="132">
        <v>0</v>
      </c>
      <c r="G18" s="132"/>
      <c r="H18" s="132">
        <v>0</v>
      </c>
      <c r="I18" s="132">
        <v>0</v>
      </c>
      <c r="J18" s="132"/>
      <c r="K18" s="132">
        <v>0</v>
      </c>
      <c r="L18" s="132">
        <v>0</v>
      </c>
      <c r="M18" s="171"/>
      <c r="N18" s="180">
        <v>0</v>
      </c>
      <c r="O18" s="180">
        <v>0</v>
      </c>
      <c r="P18" s="180"/>
      <c r="Q18" s="180">
        <v>0</v>
      </c>
      <c r="R18" s="180">
        <v>0</v>
      </c>
      <c r="S18" s="171"/>
      <c r="T18" s="146">
        <f t="shared" si="2"/>
        <v>0</v>
      </c>
      <c r="U18" s="146">
        <f t="shared" si="3"/>
        <v>0</v>
      </c>
      <c r="V18" s="146">
        <f>'T1 Population Summary'!W18-U18</f>
        <v>4403</v>
      </c>
      <c r="W18" s="146"/>
      <c r="X18" s="146">
        <f t="shared" si="4"/>
        <v>0</v>
      </c>
      <c r="Y18" s="146">
        <f t="shared" si="5"/>
        <v>0</v>
      </c>
      <c r="Z18" s="142">
        <f>'T1 Population Summary'!X18-'T2 Tsu Casualties 10 Min'!Y18</f>
        <v>8237</v>
      </c>
      <c r="AA18" s="146"/>
      <c r="AB18" s="146">
        <f t="shared" si="6"/>
        <v>0</v>
      </c>
      <c r="AC18" s="146">
        <f t="shared" si="7"/>
        <v>0</v>
      </c>
      <c r="AD18" s="146"/>
      <c r="AE18" s="146">
        <f t="shared" si="8"/>
        <v>0</v>
      </c>
      <c r="AF18" s="146">
        <f t="shared" si="9"/>
        <v>0</v>
      </c>
      <c r="AG18" s="146">
        <f t="shared" si="10"/>
        <v>0</v>
      </c>
      <c r="AH18" s="142">
        <f t="shared" si="1"/>
        <v>12640</v>
      </c>
      <c r="AI18" s="143">
        <f>AG18/'T1 Population Summary'!Z18</f>
        <v>0</v>
      </c>
      <c r="AJ18" s="144"/>
      <c r="AK18" s="145" t="s">
        <v>39</v>
      </c>
      <c r="AL18" s="147"/>
      <c r="AM18" s="146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</row>
    <row r="19" spans="1:82" s="12" customFormat="1" ht="15.75" customHeight="1" x14ac:dyDescent="0.3">
      <c r="B19" s="126" t="s">
        <v>40</v>
      </c>
      <c r="C19" s="128"/>
      <c r="D19" s="132"/>
      <c r="E19" s="132">
        <f>SUM(E20:E21)</f>
        <v>0</v>
      </c>
      <c r="F19" s="132">
        <f t="shared" ref="F19:R19" si="12">SUM(F20:F21)</f>
        <v>8</v>
      </c>
      <c r="G19" s="132"/>
      <c r="H19" s="132">
        <f t="shared" si="12"/>
        <v>12</v>
      </c>
      <c r="I19" s="132">
        <f t="shared" si="12"/>
        <v>144</v>
      </c>
      <c r="J19" s="132"/>
      <c r="K19" s="132">
        <f t="shared" si="12"/>
        <v>0</v>
      </c>
      <c r="L19" s="132">
        <f t="shared" si="12"/>
        <v>0</v>
      </c>
      <c r="M19" s="171"/>
      <c r="N19" s="180">
        <f t="shared" si="12"/>
        <v>1</v>
      </c>
      <c r="O19" s="180">
        <f t="shared" si="12"/>
        <v>8</v>
      </c>
      <c r="P19" s="180"/>
      <c r="Q19" s="180">
        <f t="shared" si="12"/>
        <v>29</v>
      </c>
      <c r="R19" s="180">
        <f t="shared" si="12"/>
        <v>181</v>
      </c>
      <c r="S19" s="171"/>
      <c r="T19" s="146">
        <f t="shared" si="2"/>
        <v>1</v>
      </c>
      <c r="U19" s="146">
        <f t="shared" si="3"/>
        <v>16</v>
      </c>
      <c r="V19" s="146">
        <f>'T1 Population Summary'!W19-U19</f>
        <v>1524</v>
      </c>
      <c r="W19" s="146"/>
      <c r="X19" s="146">
        <f t="shared" si="4"/>
        <v>41</v>
      </c>
      <c r="Y19" s="146">
        <f t="shared" si="5"/>
        <v>325</v>
      </c>
      <c r="Z19" s="142">
        <f>'T1 Population Summary'!X19-'T2 Tsu Casualties 10 Min'!Y19</f>
        <v>2213</v>
      </c>
      <c r="AA19" s="146"/>
      <c r="AB19" s="146">
        <f t="shared" si="6"/>
        <v>0</v>
      </c>
      <c r="AC19" s="146">
        <f t="shared" si="7"/>
        <v>0</v>
      </c>
      <c r="AD19" s="146"/>
      <c r="AE19" s="146">
        <f t="shared" si="8"/>
        <v>42</v>
      </c>
      <c r="AF19" s="146">
        <f t="shared" si="9"/>
        <v>341</v>
      </c>
      <c r="AG19" s="146">
        <f t="shared" si="10"/>
        <v>383</v>
      </c>
      <c r="AH19" s="142">
        <f t="shared" si="1"/>
        <v>3737</v>
      </c>
      <c r="AI19" s="143">
        <f>AG19/'T1 Population Summary'!Z19</f>
        <v>9.112538662859862E-2</v>
      </c>
      <c r="AJ19" s="144"/>
      <c r="AK19" s="148" t="s">
        <v>40</v>
      </c>
      <c r="AL19" s="147"/>
      <c r="AM19" s="146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</row>
    <row r="20" spans="1:82" s="69" customFormat="1" ht="15.75" customHeight="1" x14ac:dyDescent="0.3">
      <c r="A20" s="12"/>
      <c r="B20" s="119"/>
      <c r="C20" s="356" t="s">
        <v>100</v>
      </c>
      <c r="D20" s="356"/>
      <c r="E20" s="120">
        <v>0</v>
      </c>
      <c r="F20" s="120">
        <v>8</v>
      </c>
      <c r="G20" s="120"/>
      <c r="H20" s="120">
        <v>12</v>
      </c>
      <c r="I20" s="120">
        <v>144</v>
      </c>
      <c r="J20" s="120"/>
      <c r="K20" s="120">
        <v>0</v>
      </c>
      <c r="L20" s="120">
        <v>0</v>
      </c>
      <c r="M20" s="88"/>
      <c r="N20" s="168">
        <v>1</v>
      </c>
      <c r="O20" s="168">
        <v>8</v>
      </c>
      <c r="P20" s="168"/>
      <c r="Q20" s="168">
        <v>29</v>
      </c>
      <c r="R20" s="168">
        <v>181</v>
      </c>
      <c r="S20" s="88"/>
      <c r="T20" s="136">
        <f t="shared" si="2"/>
        <v>1</v>
      </c>
      <c r="U20" s="136">
        <f t="shared" si="3"/>
        <v>16</v>
      </c>
      <c r="V20" s="136">
        <f>'T1 Population Summary'!W20-U20</f>
        <v>213</v>
      </c>
      <c r="W20" s="136"/>
      <c r="X20" s="136">
        <f t="shared" si="4"/>
        <v>41</v>
      </c>
      <c r="Y20" s="136">
        <f t="shared" si="5"/>
        <v>325</v>
      </c>
      <c r="Z20" s="134">
        <f>'T1 Population Summary'!X20-'T2 Tsu Casualties 10 Min'!Y20</f>
        <v>428</v>
      </c>
      <c r="AA20" s="136"/>
      <c r="AB20" s="136">
        <f t="shared" si="6"/>
        <v>0</v>
      </c>
      <c r="AC20" s="136">
        <f t="shared" si="7"/>
        <v>0</v>
      </c>
      <c r="AD20" s="136"/>
      <c r="AE20" s="136">
        <f t="shared" si="8"/>
        <v>42</v>
      </c>
      <c r="AF20" s="136">
        <f t="shared" si="9"/>
        <v>341</v>
      </c>
      <c r="AG20" s="136">
        <f t="shared" si="10"/>
        <v>383</v>
      </c>
      <c r="AH20" s="134">
        <f t="shared" si="1"/>
        <v>641</v>
      </c>
      <c r="AI20" s="135">
        <f>AG20/'T1 Population Summary'!Z20</f>
        <v>0.39002036659877798</v>
      </c>
      <c r="AJ20" s="138"/>
      <c r="AK20" s="139"/>
      <c r="AL20" s="349" t="s">
        <v>100</v>
      </c>
      <c r="AM20" s="349"/>
      <c r="AN20" s="12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</row>
    <row r="21" spans="1:82" s="70" customFormat="1" ht="15.75" customHeight="1" x14ac:dyDescent="0.3">
      <c r="A21" s="12"/>
      <c r="B21" s="119"/>
      <c r="C21" s="356" t="s">
        <v>106</v>
      </c>
      <c r="D21" s="356"/>
      <c r="E21" s="130">
        <v>0</v>
      </c>
      <c r="F21" s="130">
        <v>0</v>
      </c>
      <c r="G21" s="130"/>
      <c r="H21" s="130">
        <v>0</v>
      </c>
      <c r="I21" s="130">
        <v>0</v>
      </c>
      <c r="J21" s="130"/>
      <c r="K21" s="130">
        <v>0</v>
      </c>
      <c r="L21" s="130">
        <v>0</v>
      </c>
      <c r="M21" s="88"/>
      <c r="N21" s="169">
        <v>0</v>
      </c>
      <c r="O21" s="169">
        <v>0</v>
      </c>
      <c r="P21" s="169"/>
      <c r="Q21" s="169">
        <v>0</v>
      </c>
      <c r="R21" s="169">
        <v>0</v>
      </c>
      <c r="S21" s="88"/>
      <c r="T21" s="136">
        <f t="shared" si="2"/>
        <v>0</v>
      </c>
      <c r="U21" s="136">
        <f t="shared" si="3"/>
        <v>0</v>
      </c>
      <c r="V21" s="136">
        <f>'T1 Population Summary'!W21-U21</f>
        <v>1311</v>
      </c>
      <c r="W21" s="137"/>
      <c r="X21" s="136">
        <f t="shared" si="4"/>
        <v>0</v>
      </c>
      <c r="Y21" s="136">
        <f t="shared" si="5"/>
        <v>0</v>
      </c>
      <c r="Z21" s="134">
        <f>'T1 Population Summary'!X21-'T2 Tsu Casualties 10 Min'!Y21</f>
        <v>1785</v>
      </c>
      <c r="AA21" s="137"/>
      <c r="AB21" s="136">
        <f t="shared" si="6"/>
        <v>0</v>
      </c>
      <c r="AC21" s="136">
        <f t="shared" si="7"/>
        <v>0</v>
      </c>
      <c r="AD21" s="137"/>
      <c r="AE21" s="136">
        <f t="shared" si="8"/>
        <v>0</v>
      </c>
      <c r="AF21" s="136">
        <f t="shared" si="9"/>
        <v>0</v>
      </c>
      <c r="AG21" s="136">
        <f t="shared" si="10"/>
        <v>0</v>
      </c>
      <c r="AH21" s="134">
        <f t="shared" si="1"/>
        <v>3096</v>
      </c>
      <c r="AI21" s="135">
        <f>AG21/'T1 Population Summary'!Z21</f>
        <v>0</v>
      </c>
      <c r="AJ21" s="138"/>
      <c r="AK21" s="139"/>
      <c r="AL21" s="349" t="s">
        <v>106</v>
      </c>
      <c r="AM21" s="349"/>
      <c r="AN21" s="12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</row>
    <row r="22" spans="1:82" s="12" customFormat="1" ht="15.75" customHeight="1" x14ac:dyDescent="0.3">
      <c r="B22" s="125" t="s">
        <v>41</v>
      </c>
      <c r="C22" s="127"/>
      <c r="D22" s="132"/>
      <c r="E22" s="132">
        <v>0</v>
      </c>
      <c r="F22" s="132">
        <v>0</v>
      </c>
      <c r="G22" s="132"/>
      <c r="H22" s="132">
        <v>0</v>
      </c>
      <c r="I22" s="132">
        <v>0</v>
      </c>
      <c r="J22" s="132"/>
      <c r="K22" s="132">
        <v>0</v>
      </c>
      <c r="L22" s="132">
        <v>0</v>
      </c>
      <c r="M22" s="171"/>
      <c r="N22" s="180">
        <v>0</v>
      </c>
      <c r="O22" s="180">
        <v>0</v>
      </c>
      <c r="P22" s="180"/>
      <c r="Q22" s="180">
        <v>0</v>
      </c>
      <c r="R22" s="180">
        <v>0</v>
      </c>
      <c r="S22" s="171"/>
      <c r="T22" s="146">
        <f t="shared" si="2"/>
        <v>0</v>
      </c>
      <c r="U22" s="146">
        <f t="shared" si="3"/>
        <v>0</v>
      </c>
      <c r="V22" s="146">
        <f>'T1 Population Summary'!W22-U22</f>
        <v>1700</v>
      </c>
      <c r="W22" s="146"/>
      <c r="X22" s="146">
        <f t="shared" si="4"/>
        <v>0</v>
      </c>
      <c r="Y22" s="146">
        <f t="shared" si="5"/>
        <v>0</v>
      </c>
      <c r="Z22" s="142">
        <f>'T1 Population Summary'!X22-'T2 Tsu Casualties 10 Min'!Y22</f>
        <v>1689</v>
      </c>
      <c r="AA22" s="146"/>
      <c r="AB22" s="146">
        <f t="shared" si="6"/>
        <v>0</v>
      </c>
      <c r="AC22" s="146">
        <f t="shared" si="7"/>
        <v>0</v>
      </c>
      <c r="AD22" s="146"/>
      <c r="AE22" s="146">
        <f t="shared" si="8"/>
        <v>0</v>
      </c>
      <c r="AF22" s="146">
        <f t="shared" si="9"/>
        <v>0</v>
      </c>
      <c r="AG22" s="146">
        <f t="shared" si="10"/>
        <v>0</v>
      </c>
      <c r="AH22" s="142">
        <f t="shared" si="1"/>
        <v>3389</v>
      </c>
      <c r="AI22" s="143">
        <f>AG22/'T1 Population Summary'!Z22</f>
        <v>0</v>
      </c>
      <c r="AJ22" s="144"/>
      <c r="AK22" s="145" t="s">
        <v>41</v>
      </c>
      <c r="AL22" s="149"/>
      <c r="AM22" s="146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</row>
    <row r="23" spans="1:82" s="12" customFormat="1" ht="15.75" customHeight="1" x14ac:dyDescent="0.3">
      <c r="B23" s="126" t="s">
        <v>42</v>
      </c>
      <c r="C23" s="127"/>
      <c r="D23" s="132"/>
      <c r="E23" s="132">
        <v>0</v>
      </c>
      <c r="F23" s="132">
        <v>0</v>
      </c>
      <c r="G23" s="132"/>
      <c r="H23" s="132">
        <v>0</v>
      </c>
      <c r="I23" s="132">
        <v>0</v>
      </c>
      <c r="J23" s="132"/>
      <c r="K23" s="132">
        <v>0</v>
      </c>
      <c r="L23" s="132">
        <v>0</v>
      </c>
      <c r="M23" s="171"/>
      <c r="N23" s="180">
        <v>0</v>
      </c>
      <c r="O23" s="180">
        <v>0</v>
      </c>
      <c r="P23" s="180"/>
      <c r="Q23" s="180">
        <v>0</v>
      </c>
      <c r="R23" s="180">
        <v>0</v>
      </c>
      <c r="S23" s="171"/>
      <c r="T23" s="146">
        <f t="shared" si="2"/>
        <v>0</v>
      </c>
      <c r="U23" s="146">
        <f t="shared" si="3"/>
        <v>0</v>
      </c>
      <c r="V23" s="146">
        <f>'T1 Population Summary'!W23-U23</f>
        <v>2854</v>
      </c>
      <c r="W23" s="146"/>
      <c r="X23" s="146">
        <f t="shared" si="4"/>
        <v>0</v>
      </c>
      <c r="Y23" s="146">
        <f t="shared" si="5"/>
        <v>0</v>
      </c>
      <c r="Z23" s="142">
        <f>'T1 Population Summary'!X23-'T2 Tsu Casualties 10 Min'!Y23</f>
        <v>2518</v>
      </c>
      <c r="AA23" s="146"/>
      <c r="AB23" s="146">
        <f t="shared" si="6"/>
        <v>0</v>
      </c>
      <c r="AC23" s="146">
        <f t="shared" si="7"/>
        <v>0</v>
      </c>
      <c r="AD23" s="146"/>
      <c r="AE23" s="146">
        <f t="shared" si="8"/>
        <v>0</v>
      </c>
      <c r="AF23" s="146">
        <f t="shared" si="9"/>
        <v>0</v>
      </c>
      <c r="AG23" s="146">
        <f t="shared" si="10"/>
        <v>0</v>
      </c>
      <c r="AH23" s="142">
        <f t="shared" si="1"/>
        <v>5372</v>
      </c>
      <c r="AI23" s="143">
        <f>AG23/'T1 Population Summary'!Z23</f>
        <v>0</v>
      </c>
      <c r="AJ23" s="144"/>
      <c r="AK23" s="148" t="s">
        <v>42</v>
      </c>
      <c r="AL23" s="149"/>
      <c r="AM23" s="146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</row>
    <row r="24" spans="1:82" s="12" customFormat="1" ht="15.75" customHeight="1" x14ac:dyDescent="0.3">
      <c r="B24" s="126" t="s">
        <v>43</v>
      </c>
      <c r="C24" s="127"/>
      <c r="D24" s="132"/>
      <c r="E24" s="132">
        <v>0</v>
      </c>
      <c r="F24" s="132">
        <v>0</v>
      </c>
      <c r="G24" s="132"/>
      <c r="H24" s="132">
        <v>0</v>
      </c>
      <c r="I24" s="132">
        <v>0</v>
      </c>
      <c r="J24" s="132"/>
      <c r="K24" s="132">
        <v>0</v>
      </c>
      <c r="L24" s="132">
        <v>0</v>
      </c>
      <c r="M24" s="171"/>
      <c r="N24" s="180">
        <v>0</v>
      </c>
      <c r="O24" s="180">
        <v>0</v>
      </c>
      <c r="P24" s="180"/>
      <c r="Q24" s="180">
        <v>0</v>
      </c>
      <c r="R24" s="180">
        <v>0</v>
      </c>
      <c r="S24" s="171"/>
      <c r="T24" s="146">
        <f t="shared" si="2"/>
        <v>0</v>
      </c>
      <c r="U24" s="146">
        <f t="shared" si="3"/>
        <v>0</v>
      </c>
      <c r="V24" s="146">
        <f>'T1 Population Summary'!W24-U24</f>
        <v>1911</v>
      </c>
      <c r="W24" s="146"/>
      <c r="X24" s="146">
        <f t="shared" si="4"/>
        <v>0</v>
      </c>
      <c r="Y24" s="146">
        <f t="shared" si="5"/>
        <v>0</v>
      </c>
      <c r="Z24" s="142">
        <f>'T1 Population Summary'!X24-'T2 Tsu Casualties 10 Min'!Y24</f>
        <v>3592</v>
      </c>
      <c r="AA24" s="146"/>
      <c r="AB24" s="146">
        <f t="shared" si="6"/>
        <v>0</v>
      </c>
      <c r="AC24" s="146">
        <f t="shared" si="7"/>
        <v>0</v>
      </c>
      <c r="AD24" s="146"/>
      <c r="AE24" s="146">
        <f t="shared" si="8"/>
        <v>0</v>
      </c>
      <c r="AF24" s="146">
        <f t="shared" si="9"/>
        <v>0</v>
      </c>
      <c r="AG24" s="146">
        <f t="shared" si="10"/>
        <v>0</v>
      </c>
      <c r="AH24" s="142">
        <f t="shared" si="1"/>
        <v>5503</v>
      </c>
      <c r="AI24" s="143">
        <f>AG24/'T1 Population Summary'!Z24</f>
        <v>0</v>
      </c>
      <c r="AJ24" s="144"/>
      <c r="AK24" s="148" t="s">
        <v>43</v>
      </c>
      <c r="AL24" s="149"/>
      <c r="AM24" s="146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</row>
    <row r="25" spans="1:82" s="12" customFormat="1" ht="15.75" customHeight="1" x14ac:dyDescent="0.3">
      <c r="B25" s="126" t="s">
        <v>44</v>
      </c>
      <c r="C25" s="127"/>
      <c r="D25" s="132"/>
      <c r="E25" s="132">
        <f>SUM(E26:E31)</f>
        <v>88</v>
      </c>
      <c r="F25" s="132">
        <f t="shared" ref="F25:R25" si="13">SUM(F26:F31)</f>
        <v>3040</v>
      </c>
      <c r="G25" s="132"/>
      <c r="H25" s="132">
        <f t="shared" si="13"/>
        <v>157</v>
      </c>
      <c r="I25" s="132">
        <f t="shared" si="13"/>
        <v>5520</v>
      </c>
      <c r="J25" s="132"/>
      <c r="K25" s="132">
        <f t="shared" si="13"/>
        <v>19</v>
      </c>
      <c r="L25" s="132">
        <f t="shared" si="13"/>
        <v>84</v>
      </c>
      <c r="M25" s="171"/>
      <c r="N25" s="180">
        <f t="shared" si="13"/>
        <v>85</v>
      </c>
      <c r="O25" s="180">
        <f t="shared" si="13"/>
        <v>3107</v>
      </c>
      <c r="P25" s="180"/>
      <c r="Q25" s="180">
        <f t="shared" si="13"/>
        <v>167</v>
      </c>
      <c r="R25" s="180">
        <f t="shared" si="13"/>
        <v>6204</v>
      </c>
      <c r="S25" s="171"/>
      <c r="T25" s="146">
        <f t="shared" si="2"/>
        <v>173</v>
      </c>
      <c r="U25" s="146">
        <f t="shared" si="3"/>
        <v>6147</v>
      </c>
      <c r="V25" s="146">
        <f>'T1 Population Summary'!W25-U25</f>
        <v>6839</v>
      </c>
      <c r="W25" s="146"/>
      <c r="X25" s="146">
        <f t="shared" si="4"/>
        <v>324</v>
      </c>
      <c r="Y25" s="146">
        <f t="shared" si="5"/>
        <v>11724</v>
      </c>
      <c r="Z25" s="142">
        <f>'T1 Population Summary'!X25-'T2 Tsu Casualties 10 Min'!Y25</f>
        <v>11179</v>
      </c>
      <c r="AA25" s="146"/>
      <c r="AB25" s="146">
        <f t="shared" si="6"/>
        <v>19</v>
      </c>
      <c r="AC25" s="146">
        <f t="shared" si="7"/>
        <v>84</v>
      </c>
      <c r="AD25" s="146"/>
      <c r="AE25" s="146">
        <f t="shared" si="8"/>
        <v>516</v>
      </c>
      <c r="AF25" s="146">
        <f t="shared" si="9"/>
        <v>17955</v>
      </c>
      <c r="AG25" s="146">
        <f t="shared" si="10"/>
        <v>18471</v>
      </c>
      <c r="AH25" s="142">
        <f t="shared" si="1"/>
        <v>18018</v>
      </c>
      <c r="AI25" s="143">
        <f>AG25/'T1 Population Summary'!Z25</f>
        <v>0.51084130759444657</v>
      </c>
      <c r="AJ25" s="144"/>
      <c r="AK25" s="148" t="s">
        <v>44</v>
      </c>
      <c r="AL25" s="149"/>
      <c r="AM25" s="146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</row>
    <row r="26" spans="1:82" s="69" customFormat="1" ht="15.75" customHeight="1" x14ac:dyDescent="0.3">
      <c r="A26" s="12"/>
      <c r="B26" s="119"/>
      <c r="C26" s="358" t="s">
        <v>107</v>
      </c>
      <c r="D26" s="358"/>
      <c r="E26" s="120">
        <v>22</v>
      </c>
      <c r="F26" s="120">
        <v>366</v>
      </c>
      <c r="G26" s="120"/>
      <c r="H26" s="120">
        <v>29</v>
      </c>
      <c r="I26" s="120">
        <v>571</v>
      </c>
      <c r="J26" s="120"/>
      <c r="K26" s="120">
        <v>18</v>
      </c>
      <c r="L26" s="120">
        <v>18</v>
      </c>
      <c r="M26" s="88"/>
      <c r="N26" s="168">
        <v>12</v>
      </c>
      <c r="O26" s="168">
        <v>366</v>
      </c>
      <c r="P26" s="168"/>
      <c r="Q26" s="168">
        <v>15</v>
      </c>
      <c r="R26" s="168">
        <v>678</v>
      </c>
      <c r="S26" s="88"/>
      <c r="T26" s="136">
        <f t="shared" si="2"/>
        <v>34</v>
      </c>
      <c r="U26" s="136">
        <f t="shared" si="3"/>
        <v>732</v>
      </c>
      <c r="V26" s="136">
        <f>'T1 Population Summary'!W26-U26</f>
        <v>369</v>
      </c>
      <c r="W26" s="136"/>
      <c r="X26" s="136">
        <f t="shared" si="4"/>
        <v>44</v>
      </c>
      <c r="Y26" s="136">
        <f t="shared" si="5"/>
        <v>1249</v>
      </c>
      <c r="Z26" s="134">
        <f>'T1 Population Summary'!X26-'T2 Tsu Casualties 10 Min'!Y26</f>
        <v>635</v>
      </c>
      <c r="AA26" s="136"/>
      <c r="AB26" s="136">
        <f t="shared" si="6"/>
        <v>18</v>
      </c>
      <c r="AC26" s="136">
        <f t="shared" si="7"/>
        <v>18</v>
      </c>
      <c r="AD26" s="136"/>
      <c r="AE26" s="136">
        <f t="shared" si="8"/>
        <v>96</v>
      </c>
      <c r="AF26" s="136">
        <f t="shared" si="9"/>
        <v>1999</v>
      </c>
      <c r="AG26" s="136">
        <f t="shared" si="10"/>
        <v>2095</v>
      </c>
      <c r="AH26" s="134">
        <f t="shared" si="1"/>
        <v>1004</v>
      </c>
      <c r="AI26" s="135">
        <f>AG26/'T1 Population Summary'!Z26</f>
        <v>0.69256198347107434</v>
      </c>
      <c r="AJ26" s="138"/>
      <c r="AK26" s="139"/>
      <c r="AL26" s="357" t="s">
        <v>107</v>
      </c>
      <c r="AM26" s="357"/>
      <c r="AN26" s="12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</row>
    <row r="27" spans="1:82" s="70" customFormat="1" ht="15.75" customHeight="1" x14ac:dyDescent="0.3">
      <c r="A27" s="12"/>
      <c r="B27" s="119"/>
      <c r="C27" s="358" t="s">
        <v>108</v>
      </c>
      <c r="D27" s="358"/>
      <c r="E27" s="120">
        <v>1</v>
      </c>
      <c r="F27" s="120">
        <v>2</v>
      </c>
      <c r="G27" s="120"/>
      <c r="H27" s="120">
        <v>0</v>
      </c>
      <c r="I27" s="120">
        <v>2</v>
      </c>
      <c r="J27" s="120"/>
      <c r="K27" s="120">
        <v>0</v>
      </c>
      <c r="L27" s="120">
        <v>0</v>
      </c>
      <c r="M27" s="88"/>
      <c r="N27" s="168">
        <v>0</v>
      </c>
      <c r="O27" s="168">
        <v>3</v>
      </c>
      <c r="P27" s="168"/>
      <c r="Q27" s="168">
        <v>0</v>
      </c>
      <c r="R27" s="168">
        <v>5</v>
      </c>
      <c r="S27" s="88"/>
      <c r="T27" s="136">
        <f t="shared" si="2"/>
        <v>1</v>
      </c>
      <c r="U27" s="136">
        <f t="shared" si="3"/>
        <v>5</v>
      </c>
      <c r="V27" s="136">
        <f>'T1 Population Summary'!W27-U27</f>
        <v>1448</v>
      </c>
      <c r="W27" s="136"/>
      <c r="X27" s="136">
        <f t="shared" si="4"/>
        <v>0</v>
      </c>
      <c r="Y27" s="136">
        <f t="shared" si="5"/>
        <v>7</v>
      </c>
      <c r="Z27" s="134">
        <f>'T1 Population Summary'!X27-'T2 Tsu Casualties 10 Min'!Y27</f>
        <v>417</v>
      </c>
      <c r="AA27" s="136"/>
      <c r="AB27" s="136">
        <f t="shared" si="6"/>
        <v>0</v>
      </c>
      <c r="AC27" s="136">
        <f t="shared" si="7"/>
        <v>0</v>
      </c>
      <c r="AD27" s="136"/>
      <c r="AE27" s="136">
        <f t="shared" si="8"/>
        <v>1</v>
      </c>
      <c r="AF27" s="136">
        <f t="shared" si="9"/>
        <v>12</v>
      </c>
      <c r="AG27" s="136">
        <f t="shared" si="10"/>
        <v>13</v>
      </c>
      <c r="AH27" s="134">
        <f t="shared" si="1"/>
        <v>1865</v>
      </c>
      <c r="AI27" s="135">
        <f>AG27/'T1 Population Summary'!Z27</f>
        <v>6.6872427983539094E-3</v>
      </c>
      <c r="AJ27" s="138"/>
      <c r="AK27" s="139"/>
      <c r="AL27" s="357" t="s">
        <v>108</v>
      </c>
      <c r="AM27" s="357"/>
      <c r="AN27" s="12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</row>
    <row r="28" spans="1:82" s="69" customFormat="1" ht="15.75" customHeight="1" x14ac:dyDescent="0.3">
      <c r="A28" s="12"/>
      <c r="B28" s="119"/>
      <c r="C28" s="358" t="s">
        <v>109</v>
      </c>
      <c r="D28" s="358"/>
      <c r="E28" s="120">
        <v>4</v>
      </c>
      <c r="F28" s="120">
        <v>364</v>
      </c>
      <c r="G28" s="120"/>
      <c r="H28" s="120">
        <v>4</v>
      </c>
      <c r="I28" s="120">
        <v>431</v>
      </c>
      <c r="J28" s="120"/>
      <c r="K28" s="120">
        <v>0</v>
      </c>
      <c r="L28" s="120">
        <v>5</v>
      </c>
      <c r="M28" s="88"/>
      <c r="N28" s="168">
        <v>3</v>
      </c>
      <c r="O28" s="168">
        <v>262</v>
      </c>
      <c r="P28" s="168"/>
      <c r="Q28" s="168">
        <v>6</v>
      </c>
      <c r="R28" s="168">
        <v>600</v>
      </c>
      <c r="S28" s="88"/>
      <c r="T28" s="136">
        <f t="shared" si="2"/>
        <v>7</v>
      </c>
      <c r="U28" s="136">
        <f t="shared" si="3"/>
        <v>626</v>
      </c>
      <c r="V28" s="136">
        <f>'T1 Population Summary'!W28-U28</f>
        <v>744</v>
      </c>
      <c r="W28" s="136"/>
      <c r="X28" s="136">
        <f t="shared" si="4"/>
        <v>10</v>
      </c>
      <c r="Y28" s="136">
        <f t="shared" si="5"/>
        <v>1031</v>
      </c>
      <c r="Z28" s="134">
        <f>'T1 Population Summary'!X28-'T2 Tsu Casualties 10 Min'!Y28</f>
        <v>1093</v>
      </c>
      <c r="AA28" s="136"/>
      <c r="AB28" s="136">
        <f t="shared" si="6"/>
        <v>0</v>
      </c>
      <c r="AC28" s="136">
        <f t="shared" si="7"/>
        <v>5</v>
      </c>
      <c r="AD28" s="136"/>
      <c r="AE28" s="136">
        <f t="shared" si="8"/>
        <v>17</v>
      </c>
      <c r="AF28" s="136">
        <f t="shared" si="9"/>
        <v>1662</v>
      </c>
      <c r="AG28" s="136">
        <f t="shared" si="10"/>
        <v>1679</v>
      </c>
      <c r="AH28" s="134">
        <f t="shared" si="1"/>
        <v>1837</v>
      </c>
      <c r="AI28" s="135">
        <f>AG28/'T1 Population Summary'!Z28</f>
        <v>0.47536806342015853</v>
      </c>
      <c r="AJ28" s="138"/>
      <c r="AK28" s="139"/>
      <c r="AL28" s="357" t="s">
        <v>109</v>
      </c>
      <c r="AM28" s="357"/>
      <c r="AN28" s="12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</row>
    <row r="29" spans="1:82" s="70" customFormat="1" ht="15.75" customHeight="1" x14ac:dyDescent="0.3">
      <c r="A29" s="12"/>
      <c r="B29" s="119"/>
      <c r="C29" s="359" t="s">
        <v>110</v>
      </c>
      <c r="D29" s="359"/>
      <c r="E29" s="120">
        <v>34</v>
      </c>
      <c r="F29" s="120">
        <v>1463</v>
      </c>
      <c r="G29" s="120"/>
      <c r="H29" s="120">
        <v>49</v>
      </c>
      <c r="I29" s="120">
        <v>2234</v>
      </c>
      <c r="J29" s="120"/>
      <c r="K29" s="120">
        <v>1</v>
      </c>
      <c r="L29" s="120">
        <v>53</v>
      </c>
      <c r="M29" s="88"/>
      <c r="N29" s="168">
        <v>27</v>
      </c>
      <c r="O29" s="168">
        <v>1292</v>
      </c>
      <c r="P29" s="168"/>
      <c r="Q29" s="168">
        <v>61</v>
      </c>
      <c r="R29" s="168">
        <v>2595</v>
      </c>
      <c r="S29" s="88"/>
      <c r="T29" s="136">
        <f t="shared" si="2"/>
        <v>61</v>
      </c>
      <c r="U29" s="136">
        <f t="shared" si="3"/>
        <v>2755</v>
      </c>
      <c r="V29" s="136">
        <f>'T1 Population Summary'!W29-U29</f>
        <v>719</v>
      </c>
      <c r="W29" s="136"/>
      <c r="X29" s="136">
        <f t="shared" si="4"/>
        <v>110</v>
      </c>
      <c r="Y29" s="136">
        <f t="shared" si="5"/>
        <v>4829</v>
      </c>
      <c r="Z29" s="134">
        <f>'T1 Population Summary'!X29-'T2 Tsu Casualties 10 Min'!Y29</f>
        <v>1157</v>
      </c>
      <c r="AA29" s="136"/>
      <c r="AB29" s="136">
        <f t="shared" si="6"/>
        <v>1</v>
      </c>
      <c r="AC29" s="136">
        <f t="shared" si="7"/>
        <v>53</v>
      </c>
      <c r="AD29" s="136"/>
      <c r="AE29" s="136">
        <f t="shared" si="8"/>
        <v>172</v>
      </c>
      <c r="AF29" s="136">
        <f t="shared" si="9"/>
        <v>7637</v>
      </c>
      <c r="AG29" s="136">
        <f t="shared" si="10"/>
        <v>7809</v>
      </c>
      <c r="AH29" s="134">
        <f t="shared" si="1"/>
        <v>1876</v>
      </c>
      <c r="AI29" s="135">
        <f>AG29/'T1 Population Summary'!Z29</f>
        <v>0.81941238195173138</v>
      </c>
      <c r="AJ29" s="138"/>
      <c r="AK29" s="139"/>
      <c r="AL29" s="360" t="s">
        <v>110</v>
      </c>
      <c r="AM29" s="360"/>
      <c r="AN29" s="12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</row>
    <row r="30" spans="1:82" s="69" customFormat="1" ht="30.75" customHeight="1" x14ac:dyDescent="0.3">
      <c r="A30" s="12"/>
      <c r="B30" s="119"/>
      <c r="C30" s="356" t="s">
        <v>140</v>
      </c>
      <c r="D30" s="356"/>
      <c r="E30" s="120">
        <v>21</v>
      </c>
      <c r="F30" s="120">
        <v>780</v>
      </c>
      <c r="G30" s="120"/>
      <c r="H30" s="120">
        <v>48</v>
      </c>
      <c r="I30" s="120">
        <v>1988</v>
      </c>
      <c r="J30" s="120"/>
      <c r="K30" s="120">
        <v>0</v>
      </c>
      <c r="L30" s="120">
        <v>8</v>
      </c>
      <c r="M30" s="88"/>
      <c r="N30" s="168">
        <v>25</v>
      </c>
      <c r="O30" s="168">
        <v>1048</v>
      </c>
      <c r="P30" s="168"/>
      <c r="Q30" s="168">
        <v>39</v>
      </c>
      <c r="R30" s="168">
        <v>1919</v>
      </c>
      <c r="S30" s="88"/>
      <c r="T30" s="136">
        <f t="shared" si="2"/>
        <v>46</v>
      </c>
      <c r="U30" s="136">
        <f t="shared" si="3"/>
        <v>1828</v>
      </c>
      <c r="V30" s="136">
        <f>'T1 Population Summary'!W30-U30</f>
        <v>1424</v>
      </c>
      <c r="W30" s="136"/>
      <c r="X30" s="136">
        <f t="shared" si="4"/>
        <v>87</v>
      </c>
      <c r="Y30" s="136">
        <f t="shared" si="5"/>
        <v>3907</v>
      </c>
      <c r="Z30" s="134">
        <f>'T1 Population Summary'!X30-'T2 Tsu Casualties 10 Min'!Y30</f>
        <v>1964</v>
      </c>
      <c r="AA30" s="136"/>
      <c r="AB30" s="136">
        <f t="shared" si="6"/>
        <v>0</v>
      </c>
      <c r="AC30" s="136">
        <f t="shared" si="7"/>
        <v>8</v>
      </c>
      <c r="AD30" s="136"/>
      <c r="AE30" s="136">
        <f t="shared" si="8"/>
        <v>133</v>
      </c>
      <c r="AF30" s="136">
        <f t="shared" si="9"/>
        <v>5743</v>
      </c>
      <c r="AG30" s="136">
        <f t="shared" si="10"/>
        <v>5876</v>
      </c>
      <c r="AH30" s="134">
        <f t="shared" si="1"/>
        <v>3388</v>
      </c>
      <c r="AI30" s="135">
        <f>AG30/'T1 Population Summary'!Z30</f>
        <v>0.64253690541279385</v>
      </c>
      <c r="AJ30" s="138"/>
      <c r="AK30" s="139"/>
      <c r="AL30" s="357" t="s">
        <v>111</v>
      </c>
      <c r="AM30" s="357"/>
      <c r="AN30" s="12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</row>
    <row r="31" spans="1:82" s="70" customFormat="1" ht="30.75" customHeight="1" x14ac:dyDescent="0.3">
      <c r="A31" s="12"/>
      <c r="B31" s="119"/>
      <c r="C31" s="356" t="s">
        <v>141</v>
      </c>
      <c r="D31" s="356"/>
      <c r="E31" s="120">
        <v>6</v>
      </c>
      <c r="F31" s="120">
        <v>65</v>
      </c>
      <c r="G31" s="120"/>
      <c r="H31" s="120">
        <v>27</v>
      </c>
      <c r="I31" s="120">
        <v>294</v>
      </c>
      <c r="J31" s="120"/>
      <c r="K31" s="120">
        <v>0</v>
      </c>
      <c r="L31" s="120">
        <v>0</v>
      </c>
      <c r="M31" s="88"/>
      <c r="N31" s="168">
        <v>18</v>
      </c>
      <c r="O31" s="168">
        <v>136</v>
      </c>
      <c r="P31" s="168"/>
      <c r="Q31" s="168">
        <v>46</v>
      </c>
      <c r="R31" s="168">
        <v>407</v>
      </c>
      <c r="S31" s="88"/>
      <c r="T31" s="136">
        <f t="shared" si="2"/>
        <v>24</v>
      </c>
      <c r="U31" s="136">
        <f t="shared" si="3"/>
        <v>201</v>
      </c>
      <c r="V31" s="136">
        <f>'T1 Population Summary'!W31-U31</f>
        <v>2135</v>
      </c>
      <c r="W31" s="136"/>
      <c r="X31" s="136">
        <f t="shared" si="4"/>
        <v>73</v>
      </c>
      <c r="Y31" s="136">
        <f t="shared" si="5"/>
        <v>701</v>
      </c>
      <c r="Z31" s="134">
        <f>'T1 Population Summary'!X31-'T2 Tsu Casualties 10 Min'!Y31</f>
        <v>5913</v>
      </c>
      <c r="AA31" s="136"/>
      <c r="AB31" s="136">
        <f t="shared" si="6"/>
        <v>0</v>
      </c>
      <c r="AC31" s="136">
        <f t="shared" si="7"/>
        <v>0</v>
      </c>
      <c r="AD31" s="136"/>
      <c r="AE31" s="136">
        <f t="shared" si="8"/>
        <v>97</v>
      </c>
      <c r="AF31" s="136">
        <f t="shared" si="9"/>
        <v>902</v>
      </c>
      <c r="AG31" s="136">
        <f t="shared" si="10"/>
        <v>999</v>
      </c>
      <c r="AH31" s="134">
        <f t="shared" si="1"/>
        <v>8048</v>
      </c>
      <c r="AI31" s="135">
        <f>AG31/'T1 Population Summary'!Z31</f>
        <v>0.11122244488977956</v>
      </c>
      <c r="AJ31" s="138"/>
      <c r="AK31" s="139"/>
      <c r="AL31" s="357" t="s">
        <v>112</v>
      </c>
      <c r="AM31" s="357"/>
      <c r="AN31" s="12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</row>
    <row r="32" spans="1:82" s="12" customFormat="1" ht="15.75" customHeight="1" x14ac:dyDescent="0.3">
      <c r="B32" s="125" t="s">
        <v>45</v>
      </c>
      <c r="C32" s="126"/>
      <c r="D32" s="132"/>
      <c r="E32" s="132">
        <v>0</v>
      </c>
      <c r="F32" s="132">
        <v>0</v>
      </c>
      <c r="G32" s="132"/>
      <c r="H32" s="132">
        <v>0</v>
      </c>
      <c r="I32" s="132">
        <v>0</v>
      </c>
      <c r="J32" s="132"/>
      <c r="K32" s="132">
        <v>0</v>
      </c>
      <c r="L32" s="132">
        <v>0</v>
      </c>
      <c r="M32" s="171"/>
      <c r="N32" s="180">
        <v>0</v>
      </c>
      <c r="O32" s="180">
        <v>0</v>
      </c>
      <c r="P32" s="180"/>
      <c r="Q32" s="180">
        <v>0</v>
      </c>
      <c r="R32" s="180">
        <v>0</v>
      </c>
      <c r="S32" s="171"/>
      <c r="T32" s="146">
        <f t="shared" si="2"/>
        <v>0</v>
      </c>
      <c r="U32" s="146">
        <f t="shared" si="3"/>
        <v>0</v>
      </c>
      <c r="V32" s="146">
        <f>'T1 Population Summary'!W32-U32</f>
        <v>3364</v>
      </c>
      <c r="W32" s="146"/>
      <c r="X32" s="146">
        <f t="shared" si="4"/>
        <v>0</v>
      </c>
      <c r="Y32" s="146">
        <f t="shared" si="5"/>
        <v>0</v>
      </c>
      <c r="Z32" s="142">
        <f>'T1 Population Summary'!X32-'T2 Tsu Casualties 10 Min'!Y32</f>
        <v>3141</v>
      </c>
      <c r="AA32" s="146"/>
      <c r="AB32" s="146">
        <f t="shared" si="6"/>
        <v>0</v>
      </c>
      <c r="AC32" s="146">
        <f t="shared" si="7"/>
        <v>0</v>
      </c>
      <c r="AD32" s="146"/>
      <c r="AE32" s="146">
        <f t="shared" si="8"/>
        <v>0</v>
      </c>
      <c r="AF32" s="146">
        <f t="shared" si="9"/>
        <v>0</v>
      </c>
      <c r="AG32" s="146">
        <f t="shared" si="10"/>
        <v>0</v>
      </c>
      <c r="AH32" s="142">
        <f t="shared" si="1"/>
        <v>6505</v>
      </c>
      <c r="AI32" s="143">
        <f>AG32/'T1 Population Summary'!Z32</f>
        <v>0</v>
      </c>
      <c r="AJ32" s="144"/>
      <c r="AK32" s="145" t="s">
        <v>45</v>
      </c>
      <c r="AL32" s="148"/>
      <c r="AM32" s="146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</row>
    <row r="33" spans="2:82" s="12" customFormat="1" ht="15.75" customHeight="1" x14ac:dyDescent="0.3">
      <c r="B33" s="126" t="s">
        <v>46</v>
      </c>
      <c r="C33" s="126"/>
      <c r="D33" s="132"/>
      <c r="E33" s="132">
        <v>0</v>
      </c>
      <c r="F33" s="132">
        <v>0</v>
      </c>
      <c r="G33" s="132"/>
      <c r="H33" s="132">
        <v>0</v>
      </c>
      <c r="I33" s="132">
        <v>0</v>
      </c>
      <c r="J33" s="132"/>
      <c r="K33" s="132">
        <v>0</v>
      </c>
      <c r="L33" s="132">
        <v>0</v>
      </c>
      <c r="M33" s="171"/>
      <c r="N33" s="180">
        <v>0</v>
      </c>
      <c r="O33" s="180">
        <v>0</v>
      </c>
      <c r="P33" s="180"/>
      <c r="Q33" s="180">
        <v>0</v>
      </c>
      <c r="R33" s="180">
        <v>0</v>
      </c>
      <c r="S33" s="171"/>
      <c r="T33" s="146">
        <f t="shared" si="2"/>
        <v>0</v>
      </c>
      <c r="U33" s="146">
        <f t="shared" si="3"/>
        <v>0</v>
      </c>
      <c r="V33" s="146">
        <f>'T1 Population Summary'!W33-U33</f>
        <v>672</v>
      </c>
      <c r="W33" s="146"/>
      <c r="X33" s="146">
        <f t="shared" si="4"/>
        <v>0</v>
      </c>
      <c r="Y33" s="146">
        <f t="shared" si="5"/>
        <v>0</v>
      </c>
      <c r="Z33" s="142">
        <f>'T1 Population Summary'!X33-'T2 Tsu Casualties 10 Min'!Y33</f>
        <v>2775</v>
      </c>
      <c r="AA33" s="146"/>
      <c r="AB33" s="146">
        <f t="shared" si="6"/>
        <v>0</v>
      </c>
      <c r="AC33" s="146">
        <f t="shared" si="7"/>
        <v>0</v>
      </c>
      <c r="AD33" s="146"/>
      <c r="AE33" s="146">
        <f t="shared" si="8"/>
        <v>0</v>
      </c>
      <c r="AF33" s="146">
        <f t="shared" si="9"/>
        <v>0</v>
      </c>
      <c r="AG33" s="146">
        <f t="shared" si="10"/>
        <v>0</v>
      </c>
      <c r="AH33" s="142">
        <f t="shared" si="1"/>
        <v>3447</v>
      </c>
      <c r="AI33" s="143">
        <f>AG33/'T1 Population Summary'!Z33</f>
        <v>0</v>
      </c>
      <c r="AJ33" s="144"/>
      <c r="AK33" s="148" t="s">
        <v>46</v>
      </c>
      <c r="AL33" s="148"/>
      <c r="AM33" s="146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</row>
    <row r="34" spans="2:82" s="12" customFormat="1" ht="15.75" customHeight="1" x14ac:dyDescent="0.3">
      <c r="B34" s="126" t="s">
        <v>47</v>
      </c>
      <c r="C34" s="126"/>
      <c r="D34" s="132"/>
      <c r="E34" s="132">
        <v>3</v>
      </c>
      <c r="F34" s="132">
        <v>3</v>
      </c>
      <c r="G34" s="132"/>
      <c r="H34" s="132">
        <v>2</v>
      </c>
      <c r="I34" s="132">
        <v>2</v>
      </c>
      <c r="J34" s="132"/>
      <c r="K34" s="132">
        <v>0</v>
      </c>
      <c r="L34" s="132">
        <v>0</v>
      </c>
      <c r="M34" s="171"/>
      <c r="N34" s="180">
        <v>2</v>
      </c>
      <c r="O34" s="180">
        <v>2</v>
      </c>
      <c r="P34" s="180"/>
      <c r="Q34" s="180">
        <v>1</v>
      </c>
      <c r="R34" s="180">
        <v>1</v>
      </c>
      <c r="S34" s="171"/>
      <c r="T34" s="146">
        <f t="shared" si="2"/>
        <v>5</v>
      </c>
      <c r="U34" s="146">
        <f t="shared" si="3"/>
        <v>5</v>
      </c>
      <c r="V34" s="146">
        <f>'T1 Population Summary'!W34-U34</f>
        <v>3360</v>
      </c>
      <c r="W34" s="146"/>
      <c r="X34" s="146">
        <f t="shared" si="4"/>
        <v>3</v>
      </c>
      <c r="Y34" s="146">
        <f t="shared" si="5"/>
        <v>3</v>
      </c>
      <c r="Z34" s="142">
        <f>'T1 Population Summary'!X34-'T2 Tsu Casualties 10 Min'!Y34</f>
        <v>3461</v>
      </c>
      <c r="AA34" s="146"/>
      <c r="AB34" s="146">
        <f t="shared" si="6"/>
        <v>0</v>
      </c>
      <c r="AC34" s="146">
        <f t="shared" si="7"/>
        <v>0</v>
      </c>
      <c r="AD34" s="146"/>
      <c r="AE34" s="146">
        <f t="shared" si="8"/>
        <v>8</v>
      </c>
      <c r="AF34" s="146">
        <f t="shared" si="9"/>
        <v>8</v>
      </c>
      <c r="AG34" s="146">
        <f t="shared" si="10"/>
        <v>16</v>
      </c>
      <c r="AH34" s="142">
        <f t="shared" si="1"/>
        <v>6821</v>
      </c>
      <c r="AI34" s="143">
        <f>AG34/'T1 Population Summary'!Z34</f>
        <v>2.2371364653243847E-3</v>
      </c>
      <c r="AJ34" s="144"/>
      <c r="AK34" s="148" t="s">
        <v>47</v>
      </c>
      <c r="AL34" s="148"/>
      <c r="AM34" s="146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</row>
    <row r="35" spans="2:82" s="12" customFormat="1" ht="15.75" customHeight="1" x14ac:dyDescent="0.3">
      <c r="B35" s="126" t="s">
        <v>48</v>
      </c>
      <c r="C35" s="126"/>
      <c r="D35" s="132"/>
      <c r="E35" s="132">
        <v>0</v>
      </c>
      <c r="F35" s="132">
        <v>0</v>
      </c>
      <c r="G35" s="132"/>
      <c r="H35" s="132">
        <v>0</v>
      </c>
      <c r="I35" s="132">
        <v>0</v>
      </c>
      <c r="J35" s="132"/>
      <c r="K35" s="181">
        <v>0</v>
      </c>
      <c r="L35" s="132">
        <v>0</v>
      </c>
      <c r="M35" s="171"/>
      <c r="N35" s="180">
        <v>0</v>
      </c>
      <c r="O35" s="180">
        <v>0</v>
      </c>
      <c r="P35" s="180"/>
      <c r="Q35" s="180">
        <v>0</v>
      </c>
      <c r="R35" s="180">
        <v>0</v>
      </c>
      <c r="S35" s="171"/>
      <c r="T35" s="146">
        <f t="shared" si="2"/>
        <v>0</v>
      </c>
      <c r="U35" s="146">
        <f t="shared" si="3"/>
        <v>0</v>
      </c>
      <c r="V35" s="146">
        <f>'T1 Population Summary'!W35-U35</f>
        <v>921</v>
      </c>
      <c r="W35" s="146"/>
      <c r="X35" s="146">
        <f t="shared" si="4"/>
        <v>0</v>
      </c>
      <c r="Y35" s="146">
        <f t="shared" si="5"/>
        <v>0</v>
      </c>
      <c r="Z35" s="142">
        <f>'T1 Population Summary'!X35-'T2 Tsu Casualties 10 Min'!Y35</f>
        <v>1413</v>
      </c>
      <c r="AA35" s="146"/>
      <c r="AB35" s="146">
        <f t="shared" si="6"/>
        <v>0</v>
      </c>
      <c r="AC35" s="146">
        <f t="shared" si="7"/>
        <v>0</v>
      </c>
      <c r="AD35" s="146"/>
      <c r="AE35" s="146">
        <f t="shared" si="8"/>
        <v>0</v>
      </c>
      <c r="AF35" s="146">
        <f t="shared" si="9"/>
        <v>0</v>
      </c>
      <c r="AG35" s="146">
        <f t="shared" si="10"/>
        <v>0</v>
      </c>
      <c r="AH35" s="142">
        <f t="shared" si="1"/>
        <v>2334</v>
      </c>
      <c r="AI35" s="143">
        <f>AG35/'T1 Population Summary'!Z35</f>
        <v>0</v>
      </c>
      <c r="AJ35" s="144"/>
      <c r="AK35" s="148" t="s">
        <v>48</v>
      </c>
      <c r="AL35" s="148"/>
      <c r="AM35" s="146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</row>
    <row r="36" spans="2:82" s="12" customFormat="1" ht="15.75" customHeight="1" x14ac:dyDescent="0.3">
      <c r="B36" s="126" t="s">
        <v>49</v>
      </c>
      <c r="C36" s="126"/>
      <c r="D36" s="132"/>
      <c r="E36" s="132">
        <v>0</v>
      </c>
      <c r="F36" s="132">
        <v>0</v>
      </c>
      <c r="G36" s="132"/>
      <c r="H36" s="132">
        <v>0</v>
      </c>
      <c r="I36" s="132">
        <v>0</v>
      </c>
      <c r="J36" s="132"/>
      <c r="K36" s="132">
        <v>0</v>
      </c>
      <c r="L36" s="132">
        <v>0</v>
      </c>
      <c r="M36" s="171"/>
      <c r="N36" s="180">
        <v>0</v>
      </c>
      <c r="O36" s="180">
        <v>0</v>
      </c>
      <c r="P36" s="180"/>
      <c r="Q36" s="180">
        <v>0</v>
      </c>
      <c r="R36" s="180">
        <v>0</v>
      </c>
      <c r="S36" s="171"/>
      <c r="T36" s="146">
        <f t="shared" si="2"/>
        <v>0</v>
      </c>
      <c r="U36" s="146">
        <f t="shared" si="3"/>
        <v>0</v>
      </c>
      <c r="V36" s="146">
        <f>'T1 Population Summary'!W36-U36</f>
        <v>312</v>
      </c>
      <c r="W36" s="146"/>
      <c r="X36" s="146">
        <f t="shared" si="4"/>
        <v>0</v>
      </c>
      <c r="Y36" s="146">
        <f t="shared" si="5"/>
        <v>0</v>
      </c>
      <c r="Z36" s="142">
        <f>'T1 Population Summary'!X36-'T2 Tsu Casualties 10 Min'!Y36</f>
        <v>490</v>
      </c>
      <c r="AA36" s="146"/>
      <c r="AB36" s="146">
        <f t="shared" si="6"/>
        <v>0</v>
      </c>
      <c r="AC36" s="146">
        <f t="shared" si="7"/>
        <v>0</v>
      </c>
      <c r="AD36" s="146"/>
      <c r="AE36" s="146">
        <f t="shared" si="8"/>
        <v>0</v>
      </c>
      <c r="AF36" s="146">
        <f t="shared" si="9"/>
        <v>0</v>
      </c>
      <c r="AG36" s="146">
        <f t="shared" si="10"/>
        <v>0</v>
      </c>
      <c r="AH36" s="142">
        <f t="shared" si="1"/>
        <v>802</v>
      </c>
      <c r="AI36" s="143">
        <f>AG36/'T1 Population Summary'!Z36</f>
        <v>0</v>
      </c>
      <c r="AJ36" s="144"/>
      <c r="AK36" s="148" t="s">
        <v>49</v>
      </c>
      <c r="AL36" s="148"/>
      <c r="AM36" s="14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</row>
    <row r="37" spans="2:82" s="12" customFormat="1" ht="15.75" customHeight="1" x14ac:dyDescent="0.3">
      <c r="B37" s="126" t="s">
        <v>50</v>
      </c>
      <c r="C37" s="126"/>
      <c r="D37" s="132"/>
      <c r="E37" s="132">
        <v>41</v>
      </c>
      <c r="F37" s="132">
        <v>41</v>
      </c>
      <c r="G37" s="132"/>
      <c r="H37" s="132">
        <v>27</v>
      </c>
      <c r="I37" s="132">
        <v>27</v>
      </c>
      <c r="J37" s="132"/>
      <c r="K37" s="132">
        <v>0</v>
      </c>
      <c r="L37" s="132">
        <v>0</v>
      </c>
      <c r="M37" s="171"/>
      <c r="N37" s="180">
        <v>38</v>
      </c>
      <c r="O37" s="180">
        <v>38</v>
      </c>
      <c r="P37" s="180"/>
      <c r="Q37" s="180">
        <v>21</v>
      </c>
      <c r="R37" s="180">
        <v>21</v>
      </c>
      <c r="S37" s="171"/>
      <c r="T37" s="146">
        <f t="shared" si="2"/>
        <v>79</v>
      </c>
      <c r="U37" s="146">
        <f t="shared" si="3"/>
        <v>79</v>
      </c>
      <c r="V37" s="146">
        <f>'T1 Population Summary'!W37-U37</f>
        <v>823</v>
      </c>
      <c r="W37" s="146"/>
      <c r="X37" s="146">
        <f t="shared" si="4"/>
        <v>48</v>
      </c>
      <c r="Y37" s="146">
        <f t="shared" si="5"/>
        <v>48</v>
      </c>
      <c r="Z37" s="142">
        <f>'T1 Population Summary'!X37-'T2 Tsu Casualties 10 Min'!Y37</f>
        <v>395</v>
      </c>
      <c r="AA37" s="146"/>
      <c r="AB37" s="146">
        <f t="shared" si="6"/>
        <v>0</v>
      </c>
      <c r="AC37" s="146">
        <f t="shared" si="7"/>
        <v>0</v>
      </c>
      <c r="AD37" s="146"/>
      <c r="AE37" s="146">
        <f t="shared" si="8"/>
        <v>127</v>
      </c>
      <c r="AF37" s="146">
        <f t="shared" si="9"/>
        <v>127</v>
      </c>
      <c r="AG37" s="146">
        <f t="shared" si="10"/>
        <v>254</v>
      </c>
      <c r="AH37" s="142">
        <f t="shared" si="1"/>
        <v>1218</v>
      </c>
      <c r="AI37" s="143">
        <f>AG37/'T1 Population Summary'!Z37</f>
        <v>0.18608058608058609</v>
      </c>
      <c r="AJ37" s="144"/>
      <c r="AK37" s="148" t="s">
        <v>50</v>
      </c>
      <c r="AL37" s="148"/>
      <c r="AM37" s="146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</row>
    <row r="38" spans="2:82" s="12" customFormat="1" ht="15.75" customHeight="1" x14ac:dyDescent="0.3">
      <c r="B38" s="126" t="s">
        <v>51</v>
      </c>
      <c r="C38" s="126"/>
      <c r="D38" s="132"/>
      <c r="E38" s="132">
        <v>0</v>
      </c>
      <c r="F38" s="132">
        <v>0</v>
      </c>
      <c r="G38" s="132"/>
      <c r="H38" s="132">
        <v>0</v>
      </c>
      <c r="I38" s="132">
        <v>0</v>
      </c>
      <c r="J38" s="132"/>
      <c r="K38" s="132">
        <v>0</v>
      </c>
      <c r="L38" s="132">
        <v>0</v>
      </c>
      <c r="M38" s="171"/>
      <c r="N38" s="180">
        <v>0</v>
      </c>
      <c r="O38" s="180">
        <v>0</v>
      </c>
      <c r="P38" s="180"/>
      <c r="Q38" s="180">
        <v>0</v>
      </c>
      <c r="R38" s="180">
        <v>0</v>
      </c>
      <c r="S38" s="171"/>
      <c r="T38" s="146">
        <f t="shared" si="2"/>
        <v>0</v>
      </c>
      <c r="U38" s="146">
        <f t="shared" si="3"/>
        <v>0</v>
      </c>
      <c r="V38" s="146">
        <f>'T1 Population Summary'!W38-U38</f>
        <v>6077</v>
      </c>
      <c r="W38" s="146"/>
      <c r="X38" s="146">
        <f t="shared" si="4"/>
        <v>0</v>
      </c>
      <c r="Y38" s="146">
        <f t="shared" si="5"/>
        <v>0</v>
      </c>
      <c r="Z38" s="142">
        <f>'T1 Population Summary'!X38-'T2 Tsu Casualties 10 Min'!Y38</f>
        <v>6345</v>
      </c>
      <c r="AA38" s="146"/>
      <c r="AB38" s="146">
        <f t="shared" si="6"/>
        <v>0</v>
      </c>
      <c r="AC38" s="146">
        <f t="shared" si="7"/>
        <v>0</v>
      </c>
      <c r="AD38" s="146"/>
      <c r="AE38" s="146">
        <f t="shared" si="8"/>
        <v>0</v>
      </c>
      <c r="AF38" s="146">
        <f t="shared" si="9"/>
        <v>0</v>
      </c>
      <c r="AG38" s="146">
        <f t="shared" si="10"/>
        <v>0</v>
      </c>
      <c r="AH38" s="142">
        <f t="shared" si="1"/>
        <v>12422</v>
      </c>
      <c r="AI38" s="143">
        <f>AG38/'T1 Population Summary'!Z38</f>
        <v>0</v>
      </c>
      <c r="AJ38" s="144"/>
      <c r="AK38" s="148" t="s">
        <v>51</v>
      </c>
      <c r="AL38" s="148"/>
      <c r="AM38" s="146"/>
    </row>
    <row r="39" spans="2:82" s="12" customFormat="1" x14ac:dyDescent="0.3">
      <c r="B39" s="46"/>
      <c r="C39" s="46"/>
      <c r="D39" s="74"/>
      <c r="E39" s="56"/>
      <c r="F39" s="56"/>
      <c r="G39" s="57"/>
      <c r="H39" s="56"/>
      <c r="I39" s="56"/>
      <c r="J39" s="57"/>
      <c r="K39" s="56"/>
      <c r="L39" s="56"/>
      <c r="M39" s="88"/>
      <c r="N39" s="56"/>
      <c r="O39" s="56"/>
      <c r="P39" s="57"/>
      <c r="Q39" s="56"/>
      <c r="R39" s="56"/>
      <c r="S39" s="88"/>
      <c r="T39" s="56"/>
      <c r="U39" s="56"/>
      <c r="V39" s="56"/>
      <c r="W39" s="330"/>
      <c r="X39" s="56"/>
      <c r="Y39" s="56"/>
      <c r="Z39" s="56"/>
      <c r="AA39" s="57"/>
      <c r="AB39" s="56"/>
      <c r="AC39" s="56"/>
      <c r="AD39" s="57"/>
      <c r="AE39" s="56"/>
      <c r="AF39" s="56"/>
      <c r="AG39" s="56"/>
      <c r="AH39" s="56"/>
      <c r="AI39" s="68"/>
      <c r="AJ39" s="86"/>
    </row>
    <row r="40" spans="2:82" s="12" customFormat="1" ht="15" thickBot="1" x14ac:dyDescent="0.35">
      <c r="B40" s="45" t="s">
        <v>113</v>
      </c>
      <c r="C40" s="45"/>
      <c r="D40" s="13"/>
      <c r="E40" s="111">
        <f t="shared" ref="E40:L40" si="14">SUM(E10+E13+E18+E22+E23+E24+E25+E19+E32+E33+E34+E35+E36+E37+E38)</f>
        <v>203</v>
      </c>
      <c r="F40" s="111">
        <f t="shared" si="14"/>
        <v>7556</v>
      </c>
      <c r="G40" s="331"/>
      <c r="H40" s="111">
        <f t="shared" si="14"/>
        <v>346</v>
      </c>
      <c r="I40" s="111">
        <f t="shared" si="14"/>
        <v>16719</v>
      </c>
      <c r="J40" s="331"/>
      <c r="K40" s="111">
        <f t="shared" si="14"/>
        <v>22</v>
      </c>
      <c r="L40" s="111">
        <f t="shared" si="14"/>
        <v>302</v>
      </c>
      <c r="M40" s="170"/>
      <c r="N40" s="111">
        <f t="shared" ref="N40" si="15">SUM(N10+N13+N18+N22+N23+N24+N25+N19+N32+N33+N34+N35+N36+N37+N38)</f>
        <v>207</v>
      </c>
      <c r="O40" s="111">
        <f>SUM(O10+O13+O18+O22+O23+O24+O25+O19+O32+O33+O34+O35+O36+O37+O38)</f>
        <v>8090</v>
      </c>
      <c r="P40" s="331"/>
      <c r="Q40" s="111">
        <f t="shared" ref="Q40:AH40" si="16">SUM(Q10+Q13+Q18+Q22+Q23+Q24+Q25+Q19+Q32+Q33+Q34+Q35+Q36+Q37+Q38)</f>
        <v>415</v>
      </c>
      <c r="R40" s="111">
        <f t="shared" si="16"/>
        <v>16568</v>
      </c>
      <c r="S40" s="170"/>
      <c r="T40" s="111">
        <f t="shared" si="16"/>
        <v>410</v>
      </c>
      <c r="U40" s="111">
        <f t="shared" si="16"/>
        <v>15646</v>
      </c>
      <c r="V40" s="111">
        <f t="shared" si="16"/>
        <v>60566</v>
      </c>
      <c r="W40" s="331"/>
      <c r="X40" s="111">
        <f t="shared" si="16"/>
        <v>761</v>
      </c>
      <c r="Y40" s="111">
        <f t="shared" si="16"/>
        <v>33287</v>
      </c>
      <c r="Z40" s="111">
        <f t="shared" si="16"/>
        <v>61727</v>
      </c>
      <c r="AA40" s="331"/>
      <c r="AB40" s="111">
        <f t="shared" si="16"/>
        <v>22</v>
      </c>
      <c r="AC40" s="111">
        <f t="shared" si="16"/>
        <v>302</v>
      </c>
      <c r="AD40" s="331"/>
      <c r="AE40" s="111">
        <f t="shared" si="16"/>
        <v>1193</v>
      </c>
      <c r="AF40" s="111">
        <f t="shared" si="16"/>
        <v>49235</v>
      </c>
      <c r="AG40" s="111">
        <f t="shared" si="16"/>
        <v>50428</v>
      </c>
      <c r="AH40" s="111">
        <f t="shared" si="16"/>
        <v>122293</v>
      </c>
      <c r="AI40" s="114">
        <f>AG40/'T1 Population Summary'!Z40</f>
        <v>0.28724573785152402</v>
      </c>
      <c r="AJ40" s="86"/>
    </row>
    <row r="41" spans="2:82" x14ac:dyDescent="0.3">
      <c r="M41" s="173"/>
      <c r="S41" s="173"/>
      <c r="AG41" s="82"/>
    </row>
    <row r="42" spans="2:82" ht="12" customHeight="1" x14ac:dyDescent="0.3">
      <c r="B42" s="24" t="s">
        <v>114</v>
      </c>
      <c r="C42" s="24"/>
      <c r="S42" s="173"/>
    </row>
    <row r="43" spans="2:82" s="12" customFormat="1" ht="21.6" customHeight="1" x14ac:dyDescent="0.3">
      <c r="B43" s="10" t="s">
        <v>115</v>
      </c>
      <c r="C43" s="65"/>
      <c r="E43" s="64"/>
      <c r="F43" s="64"/>
      <c r="G43" s="64"/>
      <c r="H43" s="64"/>
      <c r="I43" s="64"/>
      <c r="J43" s="64"/>
      <c r="K43" s="64"/>
      <c r="L43" s="64"/>
      <c r="M43" s="8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</row>
    <row r="44" spans="2:82" s="12" customFormat="1" ht="21.75" customHeight="1" x14ac:dyDescent="0.3">
      <c r="B44" s="10" t="s">
        <v>120</v>
      </c>
      <c r="C44" s="10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</row>
    <row r="45" spans="2:82" s="12" customFormat="1" ht="21.75" customHeight="1" x14ac:dyDescent="0.3">
      <c r="B45" s="10" t="s">
        <v>121</v>
      </c>
      <c r="C45" s="10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</row>
    <row r="46" spans="2:82" s="12" customFormat="1" ht="21.75" customHeight="1" x14ac:dyDescent="0.3">
      <c r="B46" s="10" t="s">
        <v>122</v>
      </c>
      <c r="C46" s="10"/>
      <c r="E46" s="64"/>
      <c r="F46" s="64"/>
      <c r="G46" s="64"/>
      <c r="H46" s="64"/>
      <c r="I46" s="64"/>
      <c r="J46" s="64"/>
      <c r="K46" s="64"/>
      <c r="L46" s="64"/>
      <c r="M46" s="8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</row>
    <row r="47" spans="2:82" s="12" customFormat="1" ht="21.75" customHeight="1" x14ac:dyDescent="0.3">
      <c r="B47" s="10" t="s">
        <v>117</v>
      </c>
      <c r="C47" s="10"/>
      <c r="AG47" s="58"/>
    </row>
    <row r="48" spans="2:82" s="12" customFormat="1" ht="21.75" customHeight="1" x14ac:dyDescent="0.3">
      <c r="B48" s="10" t="s">
        <v>142</v>
      </c>
      <c r="C48" s="10"/>
    </row>
    <row r="50" spans="2:23" x14ac:dyDescent="0.3">
      <c r="B50" s="27" t="s">
        <v>59</v>
      </c>
      <c r="C50" s="27"/>
    </row>
    <row r="51" spans="2:23" x14ac:dyDescent="0.3">
      <c r="B51" s="27" t="s">
        <v>60</v>
      </c>
      <c r="C51" s="27"/>
    </row>
    <row r="52" spans="2:23" x14ac:dyDescent="0.3">
      <c r="B52" s="28" t="s">
        <v>61</v>
      </c>
      <c r="C52" s="28"/>
    </row>
    <row r="53" spans="2:23" x14ac:dyDescent="0.3">
      <c r="B53" t="s">
        <v>62</v>
      </c>
      <c r="C53" s="40"/>
      <c r="U53" s="14"/>
      <c r="V53" s="14"/>
      <c r="W53" s="14"/>
    </row>
  </sheetData>
  <mergeCells count="38">
    <mergeCell ref="E7:L7"/>
    <mergeCell ref="N7:R7"/>
    <mergeCell ref="T7:AI7"/>
    <mergeCell ref="E8:F8"/>
    <mergeCell ref="H8:I8"/>
    <mergeCell ref="K8:L8"/>
    <mergeCell ref="N8:O8"/>
    <mergeCell ref="Q8:R8"/>
    <mergeCell ref="T8:V8"/>
    <mergeCell ref="X8:Z8"/>
    <mergeCell ref="AB8:AC8"/>
    <mergeCell ref="AE8:AI8"/>
    <mergeCell ref="B9:C9"/>
    <mergeCell ref="AK9:AL9"/>
    <mergeCell ref="C12:D12"/>
    <mergeCell ref="AL12:AM12"/>
    <mergeCell ref="C14:D14"/>
    <mergeCell ref="AL14:AM14"/>
    <mergeCell ref="C15:D15"/>
    <mergeCell ref="AL15:AM15"/>
    <mergeCell ref="C16:D16"/>
    <mergeCell ref="AL16:AM16"/>
    <mergeCell ref="C20:D20"/>
    <mergeCell ref="AL20:AM20"/>
    <mergeCell ref="C21:D21"/>
    <mergeCell ref="AL21:AM21"/>
    <mergeCell ref="C26:D26"/>
    <mergeCell ref="AL26:AM26"/>
    <mergeCell ref="C27:D27"/>
    <mergeCell ref="AL27:AM27"/>
    <mergeCell ref="C31:D31"/>
    <mergeCell ref="AL31:AM31"/>
    <mergeCell ref="C28:D28"/>
    <mergeCell ref="AL28:AM28"/>
    <mergeCell ref="C29:D29"/>
    <mergeCell ref="AL29:AM29"/>
    <mergeCell ref="C30:D30"/>
    <mergeCell ref="AL30:AM30"/>
  </mergeCells>
  <pageMargins left="0.7" right="0.7" top="0.75" bottom="0.75" header="0.3" footer="0.3"/>
  <pageSetup paperSize="3" scale="4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E969-5D59-4AA1-ACC6-A3A1066BD54A}">
  <sheetPr>
    <tabColor rgb="FF00B0F0"/>
    <pageSetUpPr fitToPage="1"/>
  </sheetPr>
  <dimension ref="A1:HT54"/>
  <sheetViews>
    <sheetView topLeftCell="A21" zoomScale="190" zoomScaleNormal="190" workbookViewId="0">
      <selection activeCell="AG25" sqref="AG25"/>
    </sheetView>
  </sheetViews>
  <sheetFormatPr defaultColWidth="9.21875" defaultRowHeight="14.4" x14ac:dyDescent="0.3"/>
  <cols>
    <col min="1" max="1" width="2.77734375" customWidth="1"/>
    <col min="2" max="2" width="2.77734375" style="4" customWidth="1"/>
    <col min="3" max="3" width="14.5546875" style="4" customWidth="1"/>
    <col min="4" max="4" width="6.5546875" customWidth="1"/>
    <col min="5" max="6" width="10.5546875" customWidth="1"/>
    <col min="7" max="7" width="1.44140625" customWidth="1"/>
    <col min="8" max="9" width="10.5546875" customWidth="1"/>
    <col min="10" max="10" width="1.44140625" customWidth="1"/>
    <col min="11" max="12" width="10.5546875" customWidth="1"/>
    <col min="13" max="13" width="2.5546875" customWidth="1"/>
    <col min="14" max="15" width="10.5546875" customWidth="1"/>
    <col min="16" max="16" width="1.44140625" customWidth="1"/>
    <col min="17" max="18" width="10.5546875" customWidth="1"/>
    <col min="19" max="19" width="2.5546875" customWidth="1"/>
    <col min="20" max="22" width="10.5546875" customWidth="1"/>
    <col min="23" max="23" width="1.44140625" customWidth="1"/>
    <col min="24" max="26" width="10.5546875" customWidth="1"/>
    <col min="27" max="27" width="2.5546875" customWidth="1"/>
    <col min="28" max="29" width="10.5546875" customWidth="1"/>
    <col min="30" max="30" width="1.44140625" customWidth="1"/>
    <col min="31" max="32" width="10.5546875" customWidth="1"/>
    <col min="33" max="33" width="10.21875" customWidth="1"/>
    <col min="34" max="34" width="11.21875" customWidth="1"/>
    <col min="35" max="35" width="11.5546875" customWidth="1"/>
    <col min="36" max="36" width="1.44140625" customWidth="1"/>
    <col min="37" max="37" width="3.44140625" customWidth="1"/>
    <col min="38" max="38" width="26.21875" customWidth="1"/>
    <col min="40" max="40" width="9.21875" style="156" customWidth="1"/>
    <col min="41" max="228" width="9.21875" style="156"/>
  </cols>
  <sheetData>
    <row r="1" spans="1:228" ht="21" customHeight="1" x14ac:dyDescent="0.55000000000000004">
      <c r="B1" s="19" t="s">
        <v>163</v>
      </c>
      <c r="C1" s="7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28" s="12" customFormat="1" ht="21" customHeight="1" x14ac:dyDescent="0.3">
      <c r="B2" s="20" t="s">
        <v>79</v>
      </c>
      <c r="C2" s="20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  <c r="EE2" s="157"/>
      <c r="EF2" s="157"/>
      <c r="EG2" s="157"/>
      <c r="EH2" s="157"/>
      <c r="EI2" s="157"/>
      <c r="EJ2" s="157"/>
      <c r="EK2" s="157"/>
      <c r="EL2" s="157"/>
      <c r="EM2" s="157"/>
      <c r="EN2" s="157"/>
      <c r="EO2" s="157"/>
      <c r="EP2" s="157"/>
      <c r="EQ2" s="157"/>
      <c r="ER2" s="157"/>
      <c r="ES2" s="157"/>
      <c r="ET2" s="157"/>
      <c r="EU2" s="157"/>
      <c r="EV2" s="157"/>
      <c r="EW2" s="157"/>
      <c r="EX2" s="157"/>
      <c r="EY2" s="157"/>
      <c r="EZ2" s="157"/>
      <c r="FA2" s="157"/>
      <c r="FB2" s="157"/>
      <c r="FC2" s="157"/>
      <c r="FD2" s="157"/>
      <c r="FE2" s="157"/>
      <c r="FF2" s="157"/>
      <c r="FG2" s="157"/>
      <c r="FH2" s="157"/>
      <c r="FI2" s="157"/>
      <c r="FJ2" s="157"/>
      <c r="FK2" s="157"/>
      <c r="FL2" s="157"/>
      <c r="FM2" s="157"/>
      <c r="FN2" s="157"/>
      <c r="FO2" s="157"/>
      <c r="FP2" s="157"/>
      <c r="FQ2" s="157"/>
      <c r="FR2" s="157"/>
      <c r="FS2" s="157"/>
      <c r="FT2" s="157"/>
      <c r="FU2" s="157"/>
      <c r="FV2" s="157"/>
      <c r="FW2" s="157"/>
      <c r="FX2" s="157"/>
      <c r="FY2" s="157"/>
      <c r="FZ2" s="157"/>
      <c r="GA2" s="157"/>
      <c r="GB2" s="157"/>
      <c r="GC2" s="157"/>
      <c r="GD2" s="157"/>
      <c r="GE2" s="157"/>
      <c r="GF2" s="157"/>
      <c r="GG2" s="157"/>
      <c r="GH2" s="157"/>
      <c r="GI2" s="157"/>
      <c r="GJ2" s="157"/>
      <c r="GK2" s="157"/>
      <c r="GL2" s="157"/>
      <c r="GM2" s="157"/>
      <c r="GN2" s="157"/>
      <c r="GO2" s="157"/>
      <c r="GP2" s="157"/>
      <c r="GQ2" s="157"/>
      <c r="GR2" s="157"/>
      <c r="GS2" s="157"/>
      <c r="GT2" s="157"/>
      <c r="GU2" s="157"/>
      <c r="GV2" s="157"/>
      <c r="GW2" s="157"/>
      <c r="GX2" s="157"/>
      <c r="GY2" s="157"/>
      <c r="GZ2" s="157"/>
      <c r="HA2" s="157"/>
      <c r="HB2" s="157"/>
      <c r="HC2" s="157"/>
      <c r="HD2" s="157"/>
      <c r="HE2" s="157"/>
      <c r="HF2" s="157"/>
      <c r="HG2" s="157"/>
      <c r="HH2" s="157"/>
      <c r="HI2" s="157"/>
      <c r="HJ2" s="157"/>
      <c r="HK2" s="157"/>
      <c r="HL2" s="157"/>
      <c r="HM2" s="157"/>
      <c r="HN2" s="157"/>
      <c r="HO2" s="157"/>
      <c r="HP2" s="157"/>
      <c r="HQ2" s="157"/>
      <c r="HR2" s="157"/>
      <c r="HS2" s="157"/>
      <c r="HT2" s="157"/>
    </row>
    <row r="3" spans="1:228" s="12" customFormat="1" ht="21" customHeight="1" x14ac:dyDescent="0.3">
      <c r="A3" s="86"/>
      <c r="B3" s="163" t="s">
        <v>125</v>
      </c>
      <c r="C3" s="163"/>
      <c r="D3" s="118"/>
      <c r="E3" s="118"/>
      <c r="F3" s="118"/>
      <c r="G3" s="118"/>
      <c r="H3" s="118"/>
      <c r="I3" s="118"/>
      <c r="J3" s="118"/>
      <c r="K3" s="118"/>
      <c r="L3" s="118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  <c r="EE3" s="157"/>
      <c r="EF3" s="157"/>
      <c r="EG3" s="157"/>
      <c r="EH3" s="157"/>
      <c r="EI3" s="157"/>
      <c r="EJ3" s="157"/>
      <c r="EK3" s="157"/>
      <c r="EL3" s="157"/>
      <c r="EM3" s="157"/>
      <c r="EN3" s="157"/>
      <c r="EO3" s="157"/>
      <c r="EP3" s="157"/>
      <c r="EQ3" s="157"/>
      <c r="ER3" s="157"/>
      <c r="ES3" s="157"/>
      <c r="ET3" s="157"/>
      <c r="EU3" s="157"/>
      <c r="EV3" s="157"/>
      <c r="EW3" s="157"/>
      <c r="EX3" s="157"/>
      <c r="EY3" s="157"/>
      <c r="EZ3" s="157"/>
      <c r="FA3" s="157"/>
      <c r="FB3" s="157"/>
      <c r="FC3" s="157"/>
      <c r="FD3" s="157"/>
      <c r="FE3" s="157"/>
      <c r="FF3" s="157"/>
      <c r="FG3" s="157"/>
      <c r="FH3" s="157"/>
      <c r="FI3" s="157"/>
      <c r="FJ3" s="157"/>
      <c r="FK3" s="157"/>
      <c r="FL3" s="157"/>
      <c r="FM3" s="157"/>
      <c r="FN3" s="157"/>
      <c r="FO3" s="157"/>
      <c r="FP3" s="157"/>
      <c r="FQ3" s="157"/>
      <c r="FR3" s="157"/>
      <c r="FS3" s="157"/>
      <c r="FT3" s="157"/>
      <c r="FU3" s="157"/>
      <c r="FV3" s="157"/>
      <c r="FW3" s="157"/>
      <c r="FX3" s="157"/>
      <c r="FY3" s="157"/>
      <c r="FZ3" s="157"/>
      <c r="GA3" s="157"/>
      <c r="GB3" s="157"/>
      <c r="GC3" s="157"/>
      <c r="GD3" s="157"/>
      <c r="GE3" s="157"/>
      <c r="GF3" s="157"/>
      <c r="GG3" s="157"/>
      <c r="GH3" s="157"/>
      <c r="GI3" s="157"/>
      <c r="GJ3" s="157"/>
      <c r="GK3" s="157"/>
      <c r="GL3" s="157"/>
      <c r="GM3" s="157"/>
      <c r="GN3" s="157"/>
      <c r="GO3" s="157"/>
      <c r="GP3" s="157"/>
      <c r="GQ3" s="157"/>
      <c r="GR3" s="157"/>
      <c r="GS3" s="157"/>
      <c r="GT3" s="157"/>
      <c r="GU3" s="157"/>
      <c r="GV3" s="157"/>
      <c r="GW3" s="157"/>
      <c r="GX3" s="157"/>
      <c r="GY3" s="157"/>
      <c r="GZ3" s="157"/>
      <c r="HA3" s="157"/>
      <c r="HB3" s="157"/>
      <c r="HC3" s="157"/>
      <c r="HD3" s="157"/>
      <c r="HE3" s="157"/>
      <c r="HF3" s="157"/>
      <c r="HG3" s="157"/>
      <c r="HH3" s="157"/>
      <c r="HI3" s="157"/>
      <c r="HJ3" s="157"/>
      <c r="HK3" s="157"/>
      <c r="HL3" s="157"/>
      <c r="HM3" s="157"/>
      <c r="HN3" s="157"/>
      <c r="HO3" s="157"/>
      <c r="HP3" s="157"/>
      <c r="HQ3" s="157"/>
      <c r="HR3" s="157"/>
      <c r="HS3" s="157"/>
      <c r="HT3" s="157"/>
    </row>
    <row r="4" spans="1:228" s="12" customFormat="1" ht="21" customHeight="1" x14ac:dyDescent="0.3">
      <c r="B4" s="164" t="s">
        <v>126</v>
      </c>
      <c r="C4" s="165"/>
      <c r="D4" s="164"/>
      <c r="F4" s="166"/>
      <c r="G4" s="166"/>
      <c r="H4" s="166"/>
      <c r="I4" s="166"/>
      <c r="L4" s="166"/>
      <c r="O4" s="166"/>
      <c r="Q4" s="64"/>
      <c r="R4" s="64"/>
      <c r="S4" s="64"/>
      <c r="T4" s="64"/>
      <c r="U4" s="64"/>
      <c r="V4" s="64"/>
      <c r="W4" s="64"/>
      <c r="X4" s="64"/>
      <c r="Y4" s="64"/>
      <c r="Z4" s="64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</row>
    <row r="5" spans="1:228" s="12" customFormat="1" ht="21" customHeight="1" x14ac:dyDescent="0.3">
      <c r="B5" s="167" t="s">
        <v>143</v>
      </c>
      <c r="C5" s="167"/>
      <c r="D5" s="166"/>
      <c r="E5" s="166"/>
      <c r="N5" s="166"/>
      <c r="R5" s="85"/>
      <c r="S5" s="84"/>
      <c r="T5" s="21"/>
      <c r="U5" s="84"/>
      <c r="V5" s="84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AZ5" s="157"/>
      <c r="BA5" s="157"/>
      <c r="BB5" s="157"/>
      <c r="BC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7"/>
      <c r="EW5" s="157"/>
      <c r="EX5" s="157"/>
      <c r="EY5" s="157"/>
      <c r="EZ5" s="157"/>
      <c r="FA5" s="157"/>
      <c r="FB5" s="157"/>
      <c r="FC5" s="157"/>
      <c r="FD5" s="157"/>
      <c r="FE5" s="157"/>
      <c r="FF5" s="157"/>
      <c r="FG5" s="157"/>
      <c r="FH5" s="157"/>
      <c r="FI5" s="157"/>
      <c r="FJ5" s="157"/>
      <c r="FK5" s="157"/>
      <c r="FL5" s="157"/>
      <c r="FM5" s="157"/>
      <c r="FN5" s="157"/>
      <c r="FO5" s="157"/>
      <c r="FP5" s="157"/>
      <c r="FQ5" s="157"/>
      <c r="FR5" s="157"/>
      <c r="FS5" s="157"/>
      <c r="FT5" s="157"/>
      <c r="FU5" s="157"/>
      <c r="FV5" s="157"/>
      <c r="FW5" s="157"/>
      <c r="FX5" s="157"/>
      <c r="FY5" s="157"/>
      <c r="FZ5" s="157"/>
      <c r="GA5" s="157"/>
      <c r="GB5" s="157"/>
      <c r="GC5" s="157"/>
      <c r="GD5" s="157"/>
      <c r="GE5" s="157"/>
      <c r="GF5" s="157"/>
      <c r="GG5" s="157"/>
      <c r="GH5" s="157"/>
      <c r="GI5" s="157"/>
      <c r="GJ5" s="157"/>
      <c r="GK5" s="157"/>
      <c r="GL5" s="157"/>
      <c r="GM5" s="157"/>
      <c r="GN5" s="157"/>
      <c r="GO5" s="157"/>
      <c r="GP5" s="157"/>
      <c r="GQ5" s="157"/>
      <c r="GR5" s="157"/>
      <c r="GS5" s="157"/>
      <c r="GT5" s="157"/>
      <c r="GU5" s="157"/>
      <c r="GV5" s="157"/>
      <c r="GW5" s="157"/>
      <c r="GX5" s="157"/>
      <c r="GY5" s="157"/>
      <c r="GZ5" s="157"/>
      <c r="HA5" s="157"/>
      <c r="HB5" s="157"/>
      <c r="HC5" s="157"/>
      <c r="HD5" s="157"/>
      <c r="HE5" s="157"/>
      <c r="HF5" s="157"/>
      <c r="HG5" s="157"/>
      <c r="HH5" s="157"/>
      <c r="HI5" s="157"/>
      <c r="HJ5" s="157"/>
      <c r="HK5" s="157"/>
      <c r="HL5" s="157"/>
      <c r="HM5" s="157"/>
      <c r="HN5" s="157"/>
      <c r="HO5" s="157"/>
      <c r="HP5" s="157"/>
      <c r="HQ5" s="157"/>
      <c r="HR5" s="157"/>
      <c r="HS5" s="157"/>
      <c r="HT5" s="157"/>
    </row>
    <row r="6" spans="1:228" ht="45" customHeight="1" thickBot="1" x14ac:dyDescent="0.35">
      <c r="B6"/>
      <c r="C6"/>
      <c r="E6" s="63"/>
      <c r="F6" s="9"/>
      <c r="G6" s="9"/>
      <c r="H6" s="63"/>
      <c r="I6" s="9"/>
      <c r="J6" s="9"/>
      <c r="K6" s="63"/>
      <c r="L6" s="9"/>
      <c r="M6" s="176"/>
      <c r="N6" s="63"/>
      <c r="O6" s="9"/>
      <c r="P6" s="9"/>
      <c r="Q6" s="63"/>
      <c r="R6" s="9"/>
      <c r="T6" s="63"/>
      <c r="U6" s="9"/>
      <c r="V6" s="9"/>
      <c r="W6" s="9"/>
      <c r="X6" s="63"/>
      <c r="Y6" s="9"/>
      <c r="Z6" s="9"/>
      <c r="AA6" s="9"/>
      <c r="AB6" s="63"/>
      <c r="AC6" s="9"/>
      <c r="AD6" s="9"/>
      <c r="AE6" s="9"/>
      <c r="AF6" s="9"/>
      <c r="AG6" s="9"/>
      <c r="AH6" s="9"/>
      <c r="AI6" s="9"/>
    </row>
    <row r="7" spans="1:228" ht="30" customHeight="1" thickBot="1" x14ac:dyDescent="0.4">
      <c r="E7" s="344" t="s">
        <v>82</v>
      </c>
      <c r="F7" s="344"/>
      <c r="G7" s="344"/>
      <c r="H7" s="344"/>
      <c r="I7" s="344"/>
      <c r="J7" s="344"/>
      <c r="K7" s="344"/>
      <c r="L7" s="344"/>
      <c r="M7" s="183"/>
      <c r="N7" s="345" t="s">
        <v>83</v>
      </c>
      <c r="O7" s="345"/>
      <c r="P7" s="345"/>
      <c r="Q7" s="345"/>
      <c r="R7" s="345"/>
      <c r="S7" s="16"/>
      <c r="T7" s="364" t="s">
        <v>84</v>
      </c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</row>
    <row r="8" spans="1:228" ht="31.5" customHeight="1" x14ac:dyDescent="0.3">
      <c r="E8" s="362" t="s">
        <v>128</v>
      </c>
      <c r="F8" s="362"/>
      <c r="H8" s="362" t="s">
        <v>129</v>
      </c>
      <c r="I8" s="362"/>
      <c r="K8" s="362" t="s">
        <v>130</v>
      </c>
      <c r="L8" s="362"/>
      <c r="M8" s="150"/>
      <c r="N8" s="362" t="s">
        <v>128</v>
      </c>
      <c r="O8" s="362"/>
      <c r="Q8" s="362" t="s">
        <v>129</v>
      </c>
      <c r="R8" s="362"/>
      <c r="T8" s="362" t="s">
        <v>128</v>
      </c>
      <c r="U8" s="362"/>
      <c r="V8" s="362"/>
      <c r="X8" s="362" t="s">
        <v>129</v>
      </c>
      <c r="Y8" s="362"/>
      <c r="Z8" s="362"/>
      <c r="AB8" s="362" t="s">
        <v>130</v>
      </c>
      <c r="AC8" s="362"/>
      <c r="AE8" s="363" t="s">
        <v>131</v>
      </c>
      <c r="AF8" s="363"/>
      <c r="AG8" s="363"/>
      <c r="AH8" s="363"/>
      <c r="AI8" s="363"/>
    </row>
    <row r="9" spans="1:228" s="2" customFormat="1" ht="65.25" customHeight="1" thickBot="1" x14ac:dyDescent="0.35">
      <c r="B9" s="338" t="s">
        <v>33</v>
      </c>
      <c r="C9" s="338"/>
      <c r="D9" s="90"/>
      <c r="E9" s="90" t="s">
        <v>132</v>
      </c>
      <c r="F9" s="90" t="s">
        <v>133</v>
      </c>
      <c r="G9" s="90"/>
      <c r="H9" s="90" t="s">
        <v>132</v>
      </c>
      <c r="I9" s="90" t="s">
        <v>133</v>
      </c>
      <c r="J9" s="90"/>
      <c r="K9" s="90" t="s">
        <v>132</v>
      </c>
      <c r="L9" s="90" t="s">
        <v>133</v>
      </c>
      <c r="M9" s="150"/>
      <c r="N9" s="90" t="s">
        <v>132</v>
      </c>
      <c r="O9" s="90" t="s">
        <v>133</v>
      </c>
      <c r="P9" s="90"/>
      <c r="Q9" s="90" t="s">
        <v>132</v>
      </c>
      <c r="R9" s="90" t="s">
        <v>133</v>
      </c>
      <c r="S9"/>
      <c r="T9" s="90" t="s">
        <v>132</v>
      </c>
      <c r="U9" s="90" t="s">
        <v>133</v>
      </c>
      <c r="V9" s="90" t="s">
        <v>134</v>
      </c>
      <c r="W9" s="90"/>
      <c r="X9" s="90" t="s">
        <v>132</v>
      </c>
      <c r="Y9" s="90" t="s">
        <v>133</v>
      </c>
      <c r="Z9" s="90" t="s">
        <v>134</v>
      </c>
      <c r="AA9" s="90"/>
      <c r="AB9" s="90" t="s">
        <v>132</v>
      </c>
      <c r="AC9" s="90" t="s">
        <v>133</v>
      </c>
      <c r="AE9" s="50" t="s">
        <v>135</v>
      </c>
      <c r="AF9" s="50" t="s">
        <v>136</v>
      </c>
      <c r="AG9" s="50" t="s">
        <v>137</v>
      </c>
      <c r="AH9" s="50" t="s">
        <v>138</v>
      </c>
      <c r="AI9" s="50" t="s">
        <v>139</v>
      </c>
      <c r="AJ9" s="90"/>
      <c r="AK9" s="338" t="s">
        <v>33</v>
      </c>
      <c r="AL9" s="338"/>
      <c r="AM9" s="90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</row>
    <row r="10" spans="1:228" s="12" customFormat="1" ht="15.75" customHeight="1" x14ac:dyDescent="0.3">
      <c r="B10" s="125" t="s">
        <v>37</v>
      </c>
      <c r="C10" s="121"/>
      <c r="D10" s="122"/>
      <c r="E10" s="131">
        <f>SUM(E11:E12)</f>
        <v>33</v>
      </c>
      <c r="F10" s="131">
        <f t="shared" ref="F10:L10" si="0">SUM(F11:F12)</f>
        <v>541</v>
      </c>
      <c r="G10" s="131">
        <f t="shared" si="0"/>
        <v>0</v>
      </c>
      <c r="H10" s="131">
        <f t="shared" si="0"/>
        <v>28</v>
      </c>
      <c r="I10" s="131">
        <f t="shared" si="0"/>
        <v>818</v>
      </c>
      <c r="J10" s="131">
        <f t="shared" si="0"/>
        <v>0</v>
      </c>
      <c r="K10" s="131">
        <f t="shared" si="0"/>
        <v>3</v>
      </c>
      <c r="L10" s="131">
        <f t="shared" si="0"/>
        <v>99</v>
      </c>
      <c r="M10" s="151"/>
      <c r="N10" s="141">
        <f>SUM(N11:N12)</f>
        <v>23</v>
      </c>
      <c r="O10" s="141">
        <f>SUM(O11:O12)</f>
        <v>348</v>
      </c>
      <c r="P10" s="141">
        <f>SUM(P11:P12)</f>
        <v>0</v>
      </c>
      <c r="Q10" s="141">
        <f>SUM(Q11:Q12)</f>
        <v>40</v>
      </c>
      <c r="R10" s="141">
        <f>SUM(R11:R12)</f>
        <v>658</v>
      </c>
      <c r="S10"/>
      <c r="T10" s="142">
        <f t="shared" ref="T10:T38" si="1">E10+N10</f>
        <v>56</v>
      </c>
      <c r="U10" s="142">
        <f t="shared" ref="U10:U38" si="2">F10+O10</f>
        <v>889</v>
      </c>
      <c r="V10" s="142">
        <f>'T1 Population Summary'!W10-'T3 Tsu Casualties 15 Min '!U10</f>
        <v>2451</v>
      </c>
      <c r="W10" s="142"/>
      <c r="X10" s="142">
        <f t="shared" ref="X10:X38" si="3">H10+Q10</f>
        <v>68</v>
      </c>
      <c r="Y10" s="142">
        <f t="shared" ref="Y10:Y38" si="4">I10+R10</f>
        <v>1476</v>
      </c>
      <c r="Z10" s="142">
        <f>'T1 Population Summary'!X10-'T3 Tsu Casualties 15 Min '!Y10</f>
        <v>2337</v>
      </c>
      <c r="AA10" s="142"/>
      <c r="AB10" s="142">
        <f>K10</f>
        <v>3</v>
      </c>
      <c r="AC10" s="142">
        <f>L10</f>
        <v>99</v>
      </c>
      <c r="AD10" s="211"/>
      <c r="AE10" s="142">
        <f>AB10+X10+T10</f>
        <v>127</v>
      </c>
      <c r="AF10" s="142">
        <f>AC10+Y10+U10</f>
        <v>2464</v>
      </c>
      <c r="AG10" s="142">
        <f>AE10+AF10</f>
        <v>2591</v>
      </c>
      <c r="AH10" s="142">
        <f>'T1 Population Summary'!Z10-'T3 Tsu Casualties 15 Min '!AF10</f>
        <v>4963</v>
      </c>
      <c r="AI10" s="143">
        <f>AG10/'T1 Population Summary'!Z10</f>
        <v>0.34886225932408776</v>
      </c>
      <c r="AJ10" s="144"/>
      <c r="AK10" s="145" t="s">
        <v>37</v>
      </c>
      <c r="AL10" s="145"/>
      <c r="AM10" s="142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  <c r="EE10" s="157"/>
      <c r="EF10" s="157"/>
      <c r="EG10" s="157"/>
      <c r="EH10" s="157"/>
      <c r="EI10" s="157"/>
      <c r="EJ10" s="157"/>
      <c r="EK10" s="157"/>
      <c r="EL10" s="157"/>
      <c r="EM10" s="157"/>
      <c r="EN10" s="157"/>
      <c r="EO10" s="157"/>
      <c r="EP10" s="157"/>
      <c r="EQ10" s="157"/>
      <c r="ER10" s="157"/>
      <c r="ES10" s="157"/>
      <c r="ET10" s="157"/>
      <c r="EU10" s="157"/>
      <c r="EV10" s="157"/>
      <c r="EW10" s="157"/>
      <c r="EX10" s="157"/>
      <c r="EY10" s="157"/>
      <c r="EZ10" s="157"/>
      <c r="FA10" s="157"/>
      <c r="FB10" s="157"/>
      <c r="FC10" s="157"/>
      <c r="FD10" s="157"/>
      <c r="FE10" s="157"/>
      <c r="FF10" s="157"/>
      <c r="FG10" s="157"/>
      <c r="FH10" s="157"/>
      <c r="FI10" s="157"/>
      <c r="FJ10" s="157"/>
      <c r="FK10" s="157"/>
      <c r="FL10" s="157"/>
      <c r="FM10" s="157"/>
      <c r="FN10" s="157"/>
      <c r="FO10" s="157"/>
      <c r="FP10" s="157"/>
      <c r="FQ10" s="157"/>
      <c r="FR10" s="157"/>
      <c r="FS10" s="157"/>
      <c r="FT10" s="157"/>
      <c r="FU10" s="157"/>
      <c r="FV10" s="157"/>
      <c r="FW10" s="157"/>
      <c r="FX10" s="157"/>
      <c r="FY10" s="157"/>
      <c r="FZ10" s="157"/>
      <c r="GA10" s="157"/>
      <c r="GB10" s="157"/>
      <c r="GC10" s="157"/>
      <c r="GD10" s="157"/>
      <c r="GE10" s="157"/>
      <c r="GF10" s="157"/>
      <c r="GG10" s="157"/>
      <c r="GH10" s="157"/>
      <c r="GI10" s="157"/>
      <c r="GJ10" s="157"/>
      <c r="GK10" s="157"/>
      <c r="GL10" s="157"/>
      <c r="GM10" s="157"/>
      <c r="GN10" s="157"/>
      <c r="GO10" s="157"/>
      <c r="GP10" s="157"/>
      <c r="GQ10" s="157"/>
      <c r="GR10" s="157"/>
      <c r="GS10" s="157"/>
      <c r="GT10" s="157"/>
      <c r="GU10" s="157"/>
      <c r="GV10" s="157"/>
      <c r="GW10" s="157"/>
      <c r="GX10" s="157"/>
      <c r="GY10" s="157"/>
      <c r="GZ10" s="157"/>
      <c r="HA10" s="157"/>
      <c r="HB10" s="157"/>
      <c r="HC10" s="157"/>
      <c r="HD10" s="157"/>
      <c r="HE10" s="157"/>
      <c r="HF10" s="157"/>
      <c r="HG10" s="157"/>
      <c r="HH10" s="157"/>
      <c r="HI10" s="157"/>
      <c r="HJ10" s="157"/>
      <c r="HK10" s="157"/>
      <c r="HL10" s="157"/>
      <c r="HM10" s="157"/>
      <c r="HN10" s="157"/>
      <c r="HO10" s="157"/>
      <c r="HP10" s="157"/>
      <c r="HQ10" s="157"/>
      <c r="HR10" s="157"/>
      <c r="HS10" s="157"/>
      <c r="HT10" s="157"/>
    </row>
    <row r="11" spans="1:228" s="69" customFormat="1" ht="15.75" customHeight="1" x14ac:dyDescent="0.3">
      <c r="A11" s="12"/>
      <c r="B11" s="119"/>
      <c r="C11" s="129" t="s">
        <v>100</v>
      </c>
      <c r="D11" s="120"/>
      <c r="E11" s="120">
        <v>24</v>
      </c>
      <c r="F11" s="120">
        <v>438</v>
      </c>
      <c r="G11" s="120"/>
      <c r="H11" s="120">
        <v>20</v>
      </c>
      <c r="I11" s="120">
        <v>743</v>
      </c>
      <c r="J11" s="120"/>
      <c r="K11" s="120">
        <v>2</v>
      </c>
      <c r="L11" s="120">
        <v>62</v>
      </c>
      <c r="M11" s="152"/>
      <c r="N11" s="133">
        <v>14</v>
      </c>
      <c r="O11" s="133">
        <v>245</v>
      </c>
      <c r="P11" s="133"/>
      <c r="Q11" s="133">
        <v>27</v>
      </c>
      <c r="R11" s="133">
        <v>555</v>
      </c>
      <c r="S11"/>
      <c r="T11" s="134">
        <f t="shared" si="1"/>
        <v>38</v>
      </c>
      <c r="U11" s="134">
        <f t="shared" si="2"/>
        <v>683</v>
      </c>
      <c r="V11" s="134">
        <f>'T1 Population Summary'!W11-'T3 Tsu Casualties 15 Min '!U11</f>
        <v>584</v>
      </c>
      <c r="W11" s="136"/>
      <c r="X11" s="134">
        <f t="shared" si="3"/>
        <v>47</v>
      </c>
      <c r="Y11" s="134">
        <f t="shared" si="4"/>
        <v>1298</v>
      </c>
      <c r="Z11" s="134">
        <f>'T1 Population Summary'!X11-'T3 Tsu Casualties 15 Min '!Y11</f>
        <v>391</v>
      </c>
      <c r="AA11" s="136"/>
      <c r="AB11" s="134">
        <f t="shared" ref="AB11:AB38" si="5">K11</f>
        <v>2</v>
      </c>
      <c r="AC11" s="134">
        <f t="shared" ref="AC11:AC38" si="6">L11</f>
        <v>62</v>
      </c>
      <c r="AD11" s="136"/>
      <c r="AE11" s="134">
        <f t="shared" ref="AE11:AE38" si="7">AB11+X11+T11</f>
        <v>87</v>
      </c>
      <c r="AF11" s="134">
        <f t="shared" ref="AF11:AF38" si="8">AC11+Y11+U11</f>
        <v>2043</v>
      </c>
      <c r="AG11" s="134">
        <f t="shared" ref="AG11:AG38" si="9">AE11+AF11</f>
        <v>2130</v>
      </c>
      <c r="AH11" s="134">
        <f>'T1 Population Summary'!Z11-'T3 Tsu Casualties 15 Min '!AF11</f>
        <v>1017</v>
      </c>
      <c r="AI11" s="135">
        <f>AG11/'T1 Population Summary'!Z11</f>
        <v>0.69607843137254899</v>
      </c>
      <c r="AJ11" s="138"/>
      <c r="AK11" s="139"/>
      <c r="AL11" s="140" t="s">
        <v>100</v>
      </c>
      <c r="AM11" s="136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  <c r="EE11" s="157"/>
      <c r="EF11" s="157"/>
      <c r="EG11" s="157"/>
      <c r="EH11" s="157"/>
      <c r="EI11" s="157"/>
      <c r="EJ11" s="157"/>
      <c r="EK11" s="157"/>
      <c r="EL11" s="157"/>
      <c r="EM11" s="157"/>
      <c r="EN11" s="157"/>
      <c r="EO11" s="157"/>
      <c r="EP11" s="157"/>
      <c r="EQ11" s="157"/>
      <c r="ER11" s="157"/>
      <c r="ES11" s="157"/>
      <c r="ET11" s="157"/>
      <c r="EU11" s="157"/>
      <c r="EV11" s="157"/>
      <c r="EW11" s="157"/>
      <c r="EX11" s="157"/>
      <c r="EY11" s="157"/>
      <c r="EZ11" s="157"/>
      <c r="FA11" s="157"/>
      <c r="FB11" s="157"/>
      <c r="FC11" s="157"/>
      <c r="FD11" s="157"/>
      <c r="FE11" s="157"/>
      <c r="FF11" s="157"/>
      <c r="FG11" s="157"/>
      <c r="FH11" s="157"/>
      <c r="FI11" s="157"/>
      <c r="FJ11" s="157"/>
      <c r="FK11" s="157"/>
      <c r="FL11" s="157"/>
      <c r="FM11" s="157"/>
      <c r="FN11" s="157"/>
      <c r="FO11" s="157"/>
      <c r="FP11" s="157"/>
      <c r="FQ11" s="157"/>
      <c r="FR11" s="157"/>
      <c r="FS11" s="157"/>
      <c r="FT11" s="157"/>
      <c r="FU11" s="157"/>
      <c r="FV11" s="157"/>
      <c r="FW11" s="157"/>
      <c r="FX11" s="157"/>
      <c r="FY11" s="157"/>
      <c r="FZ11" s="157"/>
      <c r="GA11" s="157"/>
      <c r="GB11" s="157"/>
      <c r="GC11" s="157"/>
      <c r="GD11" s="157"/>
      <c r="GE11" s="157"/>
      <c r="GF11" s="157"/>
      <c r="GG11" s="157"/>
      <c r="GH11" s="157"/>
      <c r="GI11" s="157"/>
      <c r="GJ11" s="157"/>
      <c r="GK11" s="157"/>
      <c r="GL11" s="157"/>
      <c r="GM11" s="157"/>
      <c r="GN11" s="157"/>
      <c r="GO11" s="157"/>
      <c r="GP11" s="157"/>
      <c r="GQ11" s="157"/>
      <c r="GR11" s="157"/>
      <c r="GS11" s="157"/>
      <c r="GT11" s="157"/>
      <c r="GU11" s="157"/>
      <c r="GV11" s="157"/>
      <c r="GW11" s="157"/>
      <c r="GX11" s="157"/>
      <c r="GY11" s="157"/>
      <c r="GZ11" s="157"/>
      <c r="HA11" s="157"/>
      <c r="HB11" s="157"/>
      <c r="HC11" s="157"/>
      <c r="HD11" s="157"/>
      <c r="HE11" s="157"/>
      <c r="HF11" s="157"/>
      <c r="HG11" s="157"/>
      <c r="HH11" s="157"/>
      <c r="HI11" s="157"/>
      <c r="HJ11" s="157"/>
      <c r="HK11" s="157"/>
      <c r="HL11" s="157"/>
      <c r="HM11" s="157"/>
      <c r="HN11" s="157"/>
      <c r="HO11" s="157"/>
      <c r="HP11" s="157"/>
      <c r="HQ11" s="157"/>
      <c r="HR11" s="157"/>
      <c r="HS11" s="157"/>
      <c r="HT11" s="157"/>
    </row>
    <row r="12" spans="1:228" s="70" customFormat="1" ht="15.75" customHeight="1" x14ac:dyDescent="0.3">
      <c r="A12" s="12"/>
      <c r="B12" s="119"/>
      <c r="C12" s="356" t="s">
        <v>101</v>
      </c>
      <c r="D12" s="356"/>
      <c r="E12" s="120">
        <v>9</v>
      </c>
      <c r="F12" s="120">
        <v>103</v>
      </c>
      <c r="G12" s="120"/>
      <c r="H12" s="120">
        <v>8</v>
      </c>
      <c r="I12" s="120">
        <v>75</v>
      </c>
      <c r="J12" s="120"/>
      <c r="K12" s="120">
        <v>1</v>
      </c>
      <c r="L12" s="120">
        <v>37</v>
      </c>
      <c r="M12" s="152"/>
      <c r="N12" s="133">
        <v>9</v>
      </c>
      <c r="O12" s="133">
        <v>103</v>
      </c>
      <c r="P12" s="133"/>
      <c r="Q12" s="133">
        <v>13</v>
      </c>
      <c r="R12" s="133">
        <v>103</v>
      </c>
      <c r="S12"/>
      <c r="T12" s="134">
        <f t="shared" si="1"/>
        <v>18</v>
      </c>
      <c r="U12" s="134">
        <f t="shared" si="2"/>
        <v>206</v>
      </c>
      <c r="V12" s="134">
        <f>'T1 Population Summary'!W12-'T3 Tsu Casualties 15 Min '!U12</f>
        <v>1867</v>
      </c>
      <c r="W12" s="136"/>
      <c r="X12" s="134">
        <f t="shared" si="3"/>
        <v>21</v>
      </c>
      <c r="Y12" s="134">
        <f t="shared" si="4"/>
        <v>178</v>
      </c>
      <c r="Z12" s="134">
        <f>'T1 Population Summary'!X12-'T3 Tsu Casualties 15 Min '!Y12</f>
        <v>1946</v>
      </c>
      <c r="AA12" s="136"/>
      <c r="AB12" s="134">
        <f t="shared" si="5"/>
        <v>1</v>
      </c>
      <c r="AC12" s="134">
        <f t="shared" si="6"/>
        <v>37</v>
      </c>
      <c r="AD12" s="136"/>
      <c r="AE12" s="134">
        <f t="shared" si="7"/>
        <v>40</v>
      </c>
      <c r="AF12" s="134">
        <f t="shared" si="8"/>
        <v>421</v>
      </c>
      <c r="AG12" s="134">
        <f t="shared" si="9"/>
        <v>461</v>
      </c>
      <c r="AH12" s="134">
        <f>'T1 Population Summary'!Z12-'T3 Tsu Casualties 15 Min '!AF12</f>
        <v>3946</v>
      </c>
      <c r="AI12" s="135">
        <f>AG12/'T1 Population Summary'!Z12</f>
        <v>0.10556446072818869</v>
      </c>
      <c r="AJ12" s="138"/>
      <c r="AK12" s="139"/>
      <c r="AL12" s="349" t="s">
        <v>101</v>
      </c>
      <c r="AM12" s="349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  <c r="EE12" s="157"/>
      <c r="EF12" s="157"/>
      <c r="EG12" s="157"/>
      <c r="EH12" s="157"/>
      <c r="EI12" s="157"/>
      <c r="EJ12" s="157"/>
      <c r="EK12" s="157"/>
      <c r="EL12" s="157"/>
      <c r="EM12" s="157"/>
      <c r="EN12" s="157"/>
      <c r="EO12" s="157"/>
      <c r="EP12" s="157"/>
      <c r="EQ12" s="157"/>
      <c r="ER12" s="157"/>
      <c r="ES12" s="157"/>
      <c r="ET12" s="157"/>
      <c r="EU12" s="157"/>
      <c r="EV12" s="157"/>
      <c r="EW12" s="157"/>
      <c r="EX12" s="157"/>
      <c r="EY12" s="157"/>
      <c r="EZ12" s="157"/>
      <c r="FA12" s="157"/>
      <c r="FB12" s="157"/>
      <c r="FC12" s="157"/>
      <c r="FD12" s="157"/>
      <c r="FE12" s="157"/>
      <c r="FF12" s="157"/>
      <c r="FG12" s="157"/>
      <c r="FH12" s="157"/>
      <c r="FI12" s="157"/>
      <c r="FJ12" s="157"/>
      <c r="FK12" s="157"/>
      <c r="FL12" s="157"/>
      <c r="FM12" s="157"/>
      <c r="FN12" s="157"/>
      <c r="FO12" s="157"/>
      <c r="FP12" s="157"/>
      <c r="FQ12" s="157"/>
      <c r="FR12" s="157"/>
      <c r="FS12" s="157"/>
      <c r="FT12" s="157"/>
      <c r="FU12" s="157"/>
      <c r="FV12" s="157"/>
      <c r="FW12" s="157"/>
      <c r="FX12" s="157"/>
      <c r="FY12" s="157"/>
      <c r="FZ12" s="157"/>
      <c r="GA12" s="157"/>
      <c r="GB12" s="157"/>
      <c r="GC12" s="157"/>
      <c r="GD12" s="157"/>
      <c r="GE12" s="157"/>
      <c r="GF12" s="157"/>
      <c r="GG12" s="157"/>
      <c r="GH12" s="157"/>
      <c r="GI12" s="157"/>
      <c r="GJ12" s="157"/>
      <c r="GK12" s="157"/>
      <c r="GL12" s="157"/>
      <c r="GM12" s="157"/>
      <c r="GN12" s="157"/>
      <c r="GO12" s="157"/>
      <c r="GP12" s="157"/>
      <c r="GQ12" s="157"/>
      <c r="GR12" s="157"/>
      <c r="GS12" s="157"/>
      <c r="GT12" s="157"/>
      <c r="GU12" s="157"/>
      <c r="GV12" s="157"/>
      <c r="GW12" s="157"/>
      <c r="GX12" s="157"/>
      <c r="GY12" s="157"/>
      <c r="GZ12" s="157"/>
      <c r="HA12" s="157"/>
      <c r="HB12" s="157"/>
      <c r="HC12" s="157"/>
      <c r="HD12" s="157"/>
      <c r="HE12" s="157"/>
      <c r="HF12" s="157"/>
      <c r="HG12" s="157"/>
      <c r="HH12" s="157"/>
      <c r="HI12" s="157"/>
      <c r="HJ12" s="157"/>
      <c r="HK12" s="157"/>
      <c r="HL12" s="157"/>
      <c r="HM12" s="157"/>
      <c r="HN12" s="157"/>
      <c r="HO12" s="157"/>
      <c r="HP12" s="157"/>
      <c r="HQ12" s="157"/>
      <c r="HR12" s="157"/>
      <c r="HS12" s="157"/>
      <c r="HT12" s="157"/>
    </row>
    <row r="13" spans="1:228" s="12" customFormat="1" ht="15.75" customHeight="1" x14ac:dyDescent="0.3">
      <c r="B13" s="125" t="s">
        <v>38</v>
      </c>
      <c r="C13" s="123"/>
      <c r="D13" s="124"/>
      <c r="E13" s="132">
        <f>SUM(E14:E17)</f>
        <v>72</v>
      </c>
      <c r="F13" s="132">
        <f t="shared" ref="F13:L13" si="10">SUM(F14:F17)</f>
        <v>4643</v>
      </c>
      <c r="G13" s="132">
        <f t="shared" si="10"/>
        <v>0</v>
      </c>
      <c r="H13" s="132">
        <f t="shared" si="10"/>
        <v>167</v>
      </c>
      <c r="I13" s="132">
        <f t="shared" si="10"/>
        <v>10990</v>
      </c>
      <c r="J13" s="132">
        <f t="shared" si="10"/>
        <v>0</v>
      </c>
      <c r="K13" s="132">
        <f t="shared" si="10"/>
        <v>3</v>
      </c>
      <c r="L13" s="132">
        <f t="shared" si="10"/>
        <v>175</v>
      </c>
      <c r="M13" s="152"/>
      <c r="N13" s="141">
        <f>SUM(N14:N17)</f>
        <v>70</v>
      </c>
      <c r="O13" s="141">
        <f>SUM(O14:O17)</f>
        <v>4976</v>
      </c>
      <c r="P13" s="141">
        <f>SUM(P14:P17)</f>
        <v>0</v>
      </c>
      <c r="Q13" s="141">
        <f>SUM(Q14:Q17)</f>
        <v>184</v>
      </c>
      <c r="R13" s="141">
        <f>SUM(R14:R17)</f>
        <v>10308</v>
      </c>
      <c r="S13"/>
      <c r="T13" s="142">
        <f t="shared" si="1"/>
        <v>142</v>
      </c>
      <c r="U13" s="142">
        <f t="shared" si="2"/>
        <v>9619</v>
      </c>
      <c r="V13" s="142">
        <f>'T1 Population Summary'!W13-'T3 Tsu Casualties 15 Min '!U13</f>
        <v>22246</v>
      </c>
      <c r="W13" s="146"/>
      <c r="X13" s="142">
        <f t="shared" si="3"/>
        <v>351</v>
      </c>
      <c r="Y13" s="142">
        <f t="shared" si="4"/>
        <v>21298</v>
      </c>
      <c r="Z13" s="142">
        <f>'T1 Population Summary'!X13-'T3 Tsu Casualties 15 Min '!Y13</f>
        <v>10355</v>
      </c>
      <c r="AA13" s="146"/>
      <c r="AB13" s="142">
        <f t="shared" si="5"/>
        <v>3</v>
      </c>
      <c r="AC13" s="142">
        <f t="shared" si="6"/>
        <v>175</v>
      </c>
      <c r="AD13" s="146"/>
      <c r="AE13" s="142">
        <f t="shared" si="7"/>
        <v>496</v>
      </c>
      <c r="AF13" s="142">
        <f t="shared" si="8"/>
        <v>31092</v>
      </c>
      <c r="AG13" s="142">
        <f t="shared" si="9"/>
        <v>31588</v>
      </c>
      <c r="AH13" s="142">
        <f>'T1 Population Summary'!Z13-'T3 Tsu Casualties 15 Min '!AF13</f>
        <v>33682</v>
      </c>
      <c r="AI13" s="143">
        <f>AG13/'T1 Population Summary'!Z13</f>
        <v>0.48766480377929416</v>
      </c>
      <c r="AJ13" s="144"/>
      <c r="AK13" s="145" t="s">
        <v>38</v>
      </c>
      <c r="AL13" s="147"/>
      <c r="AM13" s="146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7"/>
      <c r="FF13" s="157"/>
      <c r="FG13" s="157"/>
      <c r="FH13" s="157"/>
      <c r="FI13" s="157"/>
      <c r="FJ13" s="157"/>
      <c r="FK13" s="157"/>
      <c r="FL13" s="157"/>
      <c r="FM13" s="157"/>
      <c r="FN13" s="157"/>
      <c r="FO13" s="157"/>
      <c r="FP13" s="157"/>
      <c r="FQ13" s="157"/>
      <c r="FR13" s="157"/>
      <c r="FS13" s="157"/>
      <c r="FT13" s="157"/>
      <c r="FU13" s="157"/>
      <c r="FV13" s="157"/>
      <c r="FW13" s="157"/>
      <c r="FX13" s="157"/>
      <c r="FY13" s="157"/>
      <c r="FZ13" s="157"/>
      <c r="GA13" s="157"/>
      <c r="GB13" s="157"/>
      <c r="GC13" s="157"/>
      <c r="GD13" s="157"/>
      <c r="GE13" s="157"/>
      <c r="GF13" s="157"/>
      <c r="GG13" s="157"/>
      <c r="GH13" s="157"/>
      <c r="GI13" s="157"/>
      <c r="GJ13" s="157"/>
      <c r="GK13" s="157"/>
      <c r="GL13" s="157"/>
      <c r="GM13" s="157"/>
      <c r="GN13" s="157"/>
      <c r="GO13" s="157"/>
      <c r="GP13" s="157"/>
      <c r="GQ13" s="157"/>
      <c r="GR13" s="157"/>
      <c r="GS13" s="157"/>
      <c r="GT13" s="157"/>
      <c r="GU13" s="157"/>
      <c r="GV13" s="157"/>
      <c r="GW13" s="157"/>
      <c r="GX13" s="157"/>
      <c r="GY13" s="157"/>
      <c r="GZ13" s="157"/>
      <c r="HA13" s="157"/>
      <c r="HB13" s="157"/>
      <c r="HC13" s="157"/>
      <c r="HD13" s="157"/>
      <c r="HE13" s="157"/>
      <c r="HF13" s="157"/>
      <c r="HG13" s="157"/>
      <c r="HH13" s="157"/>
      <c r="HI13" s="157"/>
      <c r="HJ13" s="157"/>
      <c r="HK13" s="157"/>
      <c r="HL13" s="157"/>
      <c r="HM13" s="157"/>
      <c r="HN13" s="157"/>
      <c r="HO13" s="157"/>
      <c r="HP13" s="157"/>
      <c r="HQ13" s="157"/>
      <c r="HR13" s="157"/>
      <c r="HS13" s="157"/>
      <c r="HT13" s="157"/>
    </row>
    <row r="14" spans="1:228" s="69" customFormat="1" ht="15.75" customHeight="1" x14ac:dyDescent="0.3">
      <c r="A14" s="12"/>
      <c r="B14" s="119"/>
      <c r="C14" s="356" t="s">
        <v>102</v>
      </c>
      <c r="D14" s="356"/>
      <c r="E14" s="120">
        <v>20</v>
      </c>
      <c r="F14" s="120">
        <v>728</v>
      </c>
      <c r="G14" s="120"/>
      <c r="H14" s="120">
        <v>47</v>
      </c>
      <c r="I14" s="120">
        <v>1542</v>
      </c>
      <c r="J14" s="120"/>
      <c r="K14" s="120">
        <v>1</v>
      </c>
      <c r="L14" s="120">
        <v>38</v>
      </c>
      <c r="M14" s="152"/>
      <c r="N14" s="133">
        <v>16</v>
      </c>
      <c r="O14" s="133">
        <v>487</v>
      </c>
      <c r="P14" s="133"/>
      <c r="Q14" s="133">
        <v>74</v>
      </c>
      <c r="R14" s="133">
        <v>2197</v>
      </c>
      <c r="S14"/>
      <c r="T14" s="134">
        <f t="shared" si="1"/>
        <v>36</v>
      </c>
      <c r="U14" s="134">
        <f t="shared" si="2"/>
        <v>1215</v>
      </c>
      <c r="V14" s="134">
        <f>'T1 Population Summary'!W14-'T3 Tsu Casualties 15 Min '!U14</f>
        <v>776</v>
      </c>
      <c r="W14" s="136"/>
      <c r="X14" s="134">
        <f t="shared" si="3"/>
        <v>121</v>
      </c>
      <c r="Y14" s="134">
        <f t="shared" si="4"/>
        <v>3739</v>
      </c>
      <c r="Z14" s="134">
        <f>'T1 Population Summary'!X14-'T3 Tsu Casualties 15 Min '!Y14</f>
        <v>2201</v>
      </c>
      <c r="AA14" s="136"/>
      <c r="AB14" s="134">
        <f t="shared" si="5"/>
        <v>1</v>
      </c>
      <c r="AC14" s="134">
        <f t="shared" si="6"/>
        <v>38</v>
      </c>
      <c r="AD14" s="136"/>
      <c r="AE14" s="134">
        <f t="shared" si="7"/>
        <v>158</v>
      </c>
      <c r="AF14" s="134">
        <f t="shared" si="8"/>
        <v>4992</v>
      </c>
      <c r="AG14" s="134">
        <f t="shared" si="9"/>
        <v>5150</v>
      </c>
      <c r="AH14" s="134">
        <f>'T1 Population Summary'!Z14-'T3 Tsu Casualties 15 Min '!AF14</f>
        <v>3010</v>
      </c>
      <c r="AI14" s="135">
        <f>AG14/'T1 Population Summary'!Z14</f>
        <v>0.64358910272431891</v>
      </c>
      <c r="AJ14" s="138"/>
      <c r="AK14" s="139"/>
      <c r="AL14" s="349" t="s">
        <v>102</v>
      </c>
      <c r="AM14" s="349"/>
      <c r="AN14" s="157"/>
      <c r="AO14" s="157"/>
      <c r="AP14" s="157"/>
      <c r="AQ14" s="157"/>
      <c r="AR14" s="157"/>
      <c r="AS14" s="157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7"/>
      <c r="FF14" s="157"/>
      <c r="FG14" s="157"/>
      <c r="FH14" s="157"/>
      <c r="FI14" s="157"/>
      <c r="FJ14" s="157"/>
      <c r="FK14" s="157"/>
      <c r="FL14" s="157"/>
      <c r="FM14" s="157"/>
      <c r="FN14" s="157"/>
      <c r="FO14" s="157"/>
      <c r="FP14" s="157"/>
      <c r="FQ14" s="157"/>
      <c r="FR14" s="157"/>
      <c r="FS14" s="157"/>
      <c r="FT14" s="157"/>
      <c r="FU14" s="157"/>
      <c r="FV14" s="157"/>
      <c r="FW14" s="157"/>
      <c r="FX14" s="157"/>
      <c r="FY14" s="157"/>
      <c r="FZ14" s="157"/>
      <c r="GA14" s="157"/>
      <c r="GB14" s="157"/>
      <c r="GC14" s="157"/>
      <c r="GD14" s="157"/>
      <c r="GE14" s="157"/>
      <c r="GF14" s="157"/>
      <c r="GG14" s="157"/>
      <c r="GH14" s="157"/>
      <c r="GI14" s="157"/>
      <c r="GJ14" s="157"/>
      <c r="GK14" s="157"/>
      <c r="GL14" s="157"/>
      <c r="GM14" s="157"/>
      <c r="GN14" s="157"/>
      <c r="GO14" s="157"/>
      <c r="GP14" s="157"/>
      <c r="GQ14" s="157"/>
      <c r="GR14" s="157"/>
      <c r="GS14" s="157"/>
      <c r="GT14" s="157"/>
      <c r="GU14" s="157"/>
      <c r="GV14" s="157"/>
      <c r="GW14" s="157"/>
      <c r="GX14" s="157"/>
      <c r="GY14" s="157"/>
      <c r="GZ14" s="157"/>
      <c r="HA14" s="157"/>
      <c r="HB14" s="157"/>
      <c r="HC14" s="157"/>
      <c r="HD14" s="157"/>
      <c r="HE14" s="157"/>
      <c r="HF14" s="157"/>
      <c r="HG14" s="157"/>
      <c r="HH14" s="157"/>
      <c r="HI14" s="157"/>
      <c r="HJ14" s="157"/>
      <c r="HK14" s="157"/>
      <c r="HL14" s="157"/>
      <c r="HM14" s="157"/>
      <c r="HN14" s="157"/>
      <c r="HO14" s="157"/>
      <c r="HP14" s="157"/>
      <c r="HQ14" s="157"/>
      <c r="HR14" s="157"/>
      <c r="HS14" s="157"/>
      <c r="HT14" s="157"/>
    </row>
    <row r="15" spans="1:228" s="70" customFormat="1" ht="15.75" customHeight="1" x14ac:dyDescent="0.3">
      <c r="A15" s="12"/>
      <c r="B15" s="119"/>
      <c r="C15" s="356" t="s">
        <v>103</v>
      </c>
      <c r="D15" s="356"/>
      <c r="E15" s="120">
        <v>33</v>
      </c>
      <c r="F15" s="120">
        <v>3238</v>
      </c>
      <c r="G15" s="120"/>
      <c r="H15" s="120">
        <v>79</v>
      </c>
      <c r="I15" s="120">
        <v>7787</v>
      </c>
      <c r="J15" s="120"/>
      <c r="K15" s="120">
        <v>1</v>
      </c>
      <c r="L15" s="120">
        <v>58</v>
      </c>
      <c r="M15" s="152"/>
      <c r="N15" s="133">
        <v>39</v>
      </c>
      <c r="O15" s="133">
        <v>3872</v>
      </c>
      <c r="P15" s="133"/>
      <c r="Q15" s="133">
        <v>65</v>
      </c>
      <c r="R15" s="133">
        <v>6422</v>
      </c>
      <c r="S15"/>
      <c r="T15" s="134">
        <f t="shared" si="1"/>
        <v>72</v>
      </c>
      <c r="U15" s="134">
        <f t="shared" si="2"/>
        <v>7110</v>
      </c>
      <c r="V15" s="134">
        <f>'T1 Population Summary'!W15-'T3 Tsu Casualties 15 Min '!U15</f>
        <v>71</v>
      </c>
      <c r="W15" s="136"/>
      <c r="X15" s="134">
        <f t="shared" si="3"/>
        <v>144</v>
      </c>
      <c r="Y15" s="134">
        <f t="shared" si="4"/>
        <v>14209</v>
      </c>
      <c r="Z15" s="134">
        <f>'T1 Population Summary'!X15-'T3 Tsu Casualties 15 Min '!Y15</f>
        <v>144</v>
      </c>
      <c r="AA15" s="136"/>
      <c r="AB15" s="134">
        <f t="shared" si="5"/>
        <v>1</v>
      </c>
      <c r="AC15" s="134">
        <f t="shared" si="6"/>
        <v>58</v>
      </c>
      <c r="AD15" s="136"/>
      <c r="AE15" s="134">
        <f t="shared" si="7"/>
        <v>217</v>
      </c>
      <c r="AF15" s="134">
        <f t="shared" si="8"/>
        <v>21377</v>
      </c>
      <c r="AG15" s="134">
        <f t="shared" si="9"/>
        <v>21594</v>
      </c>
      <c r="AH15" s="134">
        <f>'T1 Population Summary'!Z15-'T3 Tsu Casualties 15 Min '!AF15</f>
        <v>216</v>
      </c>
      <c r="AI15" s="135">
        <f>AG15/'T1 Population Summary'!Z15</f>
        <v>1.0000463113045894</v>
      </c>
      <c r="AJ15" s="138"/>
      <c r="AK15" s="139"/>
      <c r="AL15" s="349" t="s">
        <v>103</v>
      </c>
      <c r="AM15" s="349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  <c r="EE15" s="157"/>
      <c r="EF15" s="157"/>
      <c r="EG15" s="157"/>
      <c r="EH15" s="157"/>
      <c r="EI15" s="157"/>
      <c r="EJ15" s="157"/>
      <c r="EK15" s="157"/>
      <c r="EL15" s="157"/>
      <c r="EM15" s="157"/>
      <c r="EN15" s="157"/>
      <c r="EO15" s="157"/>
      <c r="EP15" s="157"/>
      <c r="EQ15" s="157"/>
      <c r="ER15" s="157"/>
      <c r="ES15" s="157"/>
      <c r="ET15" s="157"/>
      <c r="EU15" s="157"/>
      <c r="EV15" s="157"/>
      <c r="EW15" s="157"/>
      <c r="EX15" s="157"/>
      <c r="EY15" s="157"/>
      <c r="EZ15" s="157"/>
      <c r="FA15" s="157"/>
      <c r="FB15" s="157"/>
      <c r="FC15" s="157"/>
      <c r="FD15" s="157"/>
      <c r="FE15" s="157"/>
      <c r="FF15" s="157"/>
      <c r="FG15" s="157"/>
      <c r="FH15" s="157"/>
      <c r="FI15" s="157"/>
      <c r="FJ15" s="157"/>
      <c r="FK15" s="157"/>
      <c r="FL15" s="157"/>
      <c r="FM15" s="157"/>
      <c r="FN15" s="157"/>
      <c r="FO15" s="157"/>
      <c r="FP15" s="157"/>
      <c r="FQ15" s="157"/>
      <c r="FR15" s="157"/>
      <c r="FS15" s="157"/>
      <c r="FT15" s="157"/>
      <c r="FU15" s="157"/>
      <c r="FV15" s="157"/>
      <c r="FW15" s="157"/>
      <c r="FX15" s="157"/>
      <c r="FY15" s="157"/>
      <c r="FZ15" s="157"/>
      <c r="GA15" s="157"/>
      <c r="GB15" s="157"/>
      <c r="GC15" s="157"/>
      <c r="GD15" s="157"/>
      <c r="GE15" s="157"/>
      <c r="GF15" s="157"/>
      <c r="GG15" s="157"/>
      <c r="GH15" s="157"/>
      <c r="GI15" s="157"/>
      <c r="GJ15" s="157"/>
      <c r="GK15" s="157"/>
      <c r="GL15" s="157"/>
      <c r="GM15" s="157"/>
      <c r="GN15" s="157"/>
      <c r="GO15" s="157"/>
      <c r="GP15" s="157"/>
      <c r="GQ15" s="157"/>
      <c r="GR15" s="157"/>
      <c r="GS15" s="157"/>
      <c r="GT15" s="157"/>
      <c r="GU15" s="157"/>
      <c r="GV15" s="157"/>
      <c r="GW15" s="157"/>
      <c r="GX15" s="157"/>
      <c r="GY15" s="157"/>
      <c r="GZ15" s="157"/>
      <c r="HA15" s="157"/>
      <c r="HB15" s="157"/>
      <c r="HC15" s="157"/>
      <c r="HD15" s="157"/>
      <c r="HE15" s="157"/>
      <c r="HF15" s="157"/>
      <c r="HG15" s="157"/>
      <c r="HH15" s="157"/>
      <c r="HI15" s="157"/>
      <c r="HJ15" s="157"/>
      <c r="HK15" s="157"/>
      <c r="HL15" s="157"/>
      <c r="HM15" s="157"/>
      <c r="HN15" s="157"/>
      <c r="HO15" s="157"/>
      <c r="HP15" s="157"/>
      <c r="HQ15" s="157"/>
      <c r="HR15" s="157"/>
      <c r="HS15" s="157"/>
      <c r="HT15" s="157"/>
    </row>
    <row r="16" spans="1:228" s="69" customFormat="1" ht="15.75" customHeight="1" x14ac:dyDescent="0.3">
      <c r="A16" s="12"/>
      <c r="B16" s="119"/>
      <c r="C16" s="356" t="s">
        <v>104</v>
      </c>
      <c r="D16" s="356"/>
      <c r="E16" s="120">
        <v>5</v>
      </c>
      <c r="F16" s="120">
        <v>28</v>
      </c>
      <c r="G16" s="120"/>
      <c r="H16" s="120">
        <v>1</v>
      </c>
      <c r="I16" s="120">
        <v>37</v>
      </c>
      <c r="J16" s="120"/>
      <c r="K16" s="120">
        <v>0</v>
      </c>
      <c r="L16" s="120">
        <v>35</v>
      </c>
      <c r="M16" s="152"/>
      <c r="N16" s="133">
        <v>3</v>
      </c>
      <c r="O16" s="133">
        <v>26</v>
      </c>
      <c r="P16" s="133"/>
      <c r="Q16" s="133">
        <v>1</v>
      </c>
      <c r="R16" s="133">
        <v>9</v>
      </c>
      <c r="S16"/>
      <c r="T16" s="134">
        <f t="shared" si="1"/>
        <v>8</v>
      </c>
      <c r="U16" s="134">
        <f t="shared" si="2"/>
        <v>54</v>
      </c>
      <c r="V16" s="134">
        <f>'T1 Population Summary'!W16-'T3 Tsu Casualties 15 Min '!U16</f>
        <v>19140</v>
      </c>
      <c r="W16" s="136"/>
      <c r="X16" s="134">
        <f t="shared" si="3"/>
        <v>2</v>
      </c>
      <c r="Y16" s="134">
        <f t="shared" si="4"/>
        <v>46</v>
      </c>
      <c r="Z16" s="134">
        <f>'T1 Population Summary'!X16-'T3 Tsu Casualties 15 Min '!Y16</f>
        <v>4731</v>
      </c>
      <c r="AA16" s="136"/>
      <c r="AB16" s="134">
        <f t="shared" si="5"/>
        <v>0</v>
      </c>
      <c r="AC16" s="134">
        <f t="shared" si="6"/>
        <v>35</v>
      </c>
      <c r="AD16" s="136"/>
      <c r="AE16" s="134">
        <f t="shared" si="7"/>
        <v>10</v>
      </c>
      <c r="AF16" s="134">
        <f t="shared" si="8"/>
        <v>135</v>
      </c>
      <c r="AG16" s="134">
        <f t="shared" si="9"/>
        <v>145</v>
      </c>
      <c r="AH16" s="134">
        <f>'T1 Population Summary'!Z16-'T3 Tsu Casualties 15 Min '!AF16</f>
        <v>24849</v>
      </c>
      <c r="AI16" s="135">
        <f>AG16/'T1 Population Summary'!Z16</f>
        <v>5.8037143772014087E-3</v>
      </c>
      <c r="AJ16" s="138"/>
      <c r="AK16" s="139"/>
      <c r="AL16" s="349" t="s">
        <v>104</v>
      </c>
      <c r="AM16" s="349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  <c r="EE16" s="157"/>
      <c r="EF16" s="157"/>
      <c r="EG16" s="157"/>
      <c r="EH16" s="157"/>
      <c r="EI16" s="157"/>
      <c r="EJ16" s="157"/>
      <c r="EK16" s="157"/>
      <c r="EL16" s="157"/>
      <c r="EM16" s="157"/>
      <c r="EN16" s="157"/>
      <c r="EO16" s="157"/>
      <c r="EP16" s="157"/>
      <c r="EQ16" s="157"/>
      <c r="ER16" s="157"/>
      <c r="ES16" s="157"/>
      <c r="ET16" s="157"/>
      <c r="EU16" s="157"/>
      <c r="EV16" s="157"/>
      <c r="EW16" s="157"/>
      <c r="EX16" s="157"/>
      <c r="EY16" s="157"/>
      <c r="EZ16" s="157"/>
      <c r="FA16" s="157"/>
      <c r="FB16" s="157"/>
      <c r="FC16" s="157"/>
      <c r="FD16" s="157"/>
      <c r="FE16" s="157"/>
      <c r="FF16" s="157"/>
      <c r="FG16" s="157"/>
      <c r="FH16" s="157"/>
      <c r="FI16" s="157"/>
      <c r="FJ16" s="157"/>
      <c r="FK16" s="157"/>
      <c r="FL16" s="157"/>
      <c r="FM16" s="157"/>
      <c r="FN16" s="157"/>
      <c r="FO16" s="157"/>
      <c r="FP16" s="157"/>
      <c r="FQ16" s="157"/>
      <c r="FR16" s="157"/>
      <c r="FS16" s="157"/>
      <c r="FT16" s="157"/>
      <c r="FU16" s="157"/>
      <c r="FV16" s="157"/>
      <c r="FW16" s="157"/>
      <c r="FX16" s="157"/>
      <c r="FY16" s="157"/>
      <c r="FZ16" s="157"/>
      <c r="GA16" s="157"/>
      <c r="GB16" s="157"/>
      <c r="GC16" s="157"/>
      <c r="GD16" s="157"/>
      <c r="GE16" s="157"/>
      <c r="GF16" s="157"/>
      <c r="GG16" s="157"/>
      <c r="GH16" s="157"/>
      <c r="GI16" s="157"/>
      <c r="GJ16" s="157"/>
      <c r="GK16" s="157"/>
      <c r="GL16" s="157"/>
      <c r="GM16" s="157"/>
      <c r="GN16" s="157"/>
      <c r="GO16" s="157"/>
      <c r="GP16" s="157"/>
      <c r="GQ16" s="157"/>
      <c r="GR16" s="157"/>
      <c r="GS16" s="157"/>
      <c r="GT16" s="157"/>
      <c r="GU16" s="157"/>
      <c r="GV16" s="157"/>
      <c r="GW16" s="157"/>
      <c r="GX16" s="157"/>
      <c r="GY16" s="157"/>
      <c r="GZ16" s="157"/>
      <c r="HA16" s="157"/>
      <c r="HB16" s="157"/>
      <c r="HC16" s="157"/>
      <c r="HD16" s="157"/>
      <c r="HE16" s="157"/>
      <c r="HF16" s="157"/>
      <c r="HG16" s="157"/>
      <c r="HH16" s="157"/>
      <c r="HI16" s="157"/>
      <c r="HJ16" s="157"/>
      <c r="HK16" s="157"/>
      <c r="HL16" s="157"/>
      <c r="HM16" s="157"/>
      <c r="HN16" s="157"/>
      <c r="HO16" s="157"/>
      <c r="HP16" s="157"/>
      <c r="HQ16" s="157"/>
      <c r="HR16" s="157"/>
      <c r="HS16" s="157"/>
      <c r="HT16" s="157"/>
    </row>
    <row r="17" spans="1:228" s="70" customFormat="1" ht="15.75" customHeight="1" x14ac:dyDescent="0.3">
      <c r="A17" s="12"/>
      <c r="B17" s="119"/>
      <c r="C17" s="129" t="s">
        <v>105</v>
      </c>
      <c r="D17" s="130"/>
      <c r="E17" s="130">
        <v>14</v>
      </c>
      <c r="F17" s="130">
        <v>649</v>
      </c>
      <c r="G17" s="130"/>
      <c r="H17" s="130">
        <v>40</v>
      </c>
      <c r="I17" s="130">
        <v>1624</v>
      </c>
      <c r="J17" s="130"/>
      <c r="K17" s="130">
        <v>1</v>
      </c>
      <c r="L17" s="130">
        <v>44</v>
      </c>
      <c r="M17" s="153"/>
      <c r="N17" s="133">
        <v>12</v>
      </c>
      <c r="O17" s="133">
        <v>591</v>
      </c>
      <c r="P17" s="133"/>
      <c r="Q17" s="133">
        <v>44</v>
      </c>
      <c r="R17" s="133">
        <v>1680</v>
      </c>
      <c r="S17"/>
      <c r="T17" s="134">
        <f t="shared" si="1"/>
        <v>26</v>
      </c>
      <c r="U17" s="134">
        <f t="shared" si="2"/>
        <v>1240</v>
      </c>
      <c r="V17" s="134">
        <f>'T1 Population Summary'!W17-'T3 Tsu Casualties 15 Min '!U17</f>
        <v>2259</v>
      </c>
      <c r="W17" s="137"/>
      <c r="X17" s="134">
        <f t="shared" si="3"/>
        <v>84</v>
      </c>
      <c r="Y17" s="134">
        <f t="shared" si="4"/>
        <v>3304</v>
      </c>
      <c r="Z17" s="134">
        <f>'T1 Population Summary'!X17-'T3 Tsu Casualties 15 Min '!Y17</f>
        <v>3279</v>
      </c>
      <c r="AA17" s="137"/>
      <c r="AB17" s="134">
        <f t="shared" si="5"/>
        <v>1</v>
      </c>
      <c r="AC17" s="134">
        <f t="shared" si="6"/>
        <v>44</v>
      </c>
      <c r="AD17" s="137"/>
      <c r="AE17" s="134">
        <f t="shared" si="7"/>
        <v>111</v>
      </c>
      <c r="AF17" s="134">
        <f t="shared" si="8"/>
        <v>4588</v>
      </c>
      <c r="AG17" s="134">
        <f t="shared" si="9"/>
        <v>4699</v>
      </c>
      <c r="AH17" s="134">
        <f>'T1 Population Summary'!Z17-'T3 Tsu Casualties 15 Min '!AF17</f>
        <v>5607</v>
      </c>
      <c r="AI17" s="135">
        <f>AG17/'T1 Population Summary'!Z17</f>
        <v>0.46091221186856302</v>
      </c>
      <c r="AJ17" s="138"/>
      <c r="AK17" s="139"/>
      <c r="AL17" s="140" t="s">
        <v>105</v>
      </c>
      <c r="AM17" s="13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  <c r="EE17" s="157"/>
      <c r="EF17" s="157"/>
      <c r="EG17" s="157"/>
      <c r="EH17" s="157"/>
      <c r="EI17" s="157"/>
      <c r="EJ17" s="157"/>
      <c r="EK17" s="157"/>
      <c r="EL17" s="157"/>
      <c r="EM17" s="157"/>
      <c r="EN17" s="157"/>
      <c r="EO17" s="157"/>
      <c r="EP17" s="157"/>
      <c r="EQ17" s="157"/>
      <c r="ER17" s="157"/>
      <c r="ES17" s="157"/>
      <c r="ET17" s="157"/>
      <c r="EU17" s="157"/>
      <c r="EV17" s="157"/>
      <c r="EW17" s="157"/>
      <c r="EX17" s="157"/>
      <c r="EY17" s="157"/>
      <c r="EZ17" s="157"/>
      <c r="FA17" s="157"/>
      <c r="FB17" s="157"/>
      <c r="FC17" s="157"/>
      <c r="FD17" s="157"/>
      <c r="FE17" s="157"/>
      <c r="FF17" s="157"/>
      <c r="FG17" s="157"/>
      <c r="FH17" s="157"/>
      <c r="FI17" s="157"/>
      <c r="FJ17" s="157"/>
      <c r="FK17" s="157"/>
      <c r="FL17" s="157"/>
      <c r="FM17" s="157"/>
      <c r="FN17" s="157"/>
      <c r="FO17" s="157"/>
      <c r="FP17" s="157"/>
      <c r="FQ17" s="157"/>
      <c r="FR17" s="157"/>
      <c r="FS17" s="157"/>
      <c r="FT17" s="157"/>
      <c r="FU17" s="157"/>
      <c r="FV17" s="157"/>
      <c r="FW17" s="157"/>
      <c r="FX17" s="157"/>
      <c r="FY17" s="157"/>
      <c r="FZ17" s="157"/>
      <c r="GA17" s="157"/>
      <c r="GB17" s="157"/>
      <c r="GC17" s="157"/>
      <c r="GD17" s="157"/>
      <c r="GE17" s="157"/>
      <c r="GF17" s="157"/>
      <c r="GG17" s="157"/>
      <c r="GH17" s="157"/>
      <c r="GI17" s="157"/>
      <c r="GJ17" s="157"/>
      <c r="GK17" s="157"/>
      <c r="GL17" s="157"/>
      <c r="GM17" s="157"/>
      <c r="GN17" s="157"/>
      <c r="GO17" s="157"/>
      <c r="GP17" s="157"/>
      <c r="GQ17" s="157"/>
      <c r="GR17" s="157"/>
      <c r="GS17" s="157"/>
      <c r="GT17" s="157"/>
      <c r="GU17" s="157"/>
      <c r="GV17" s="157"/>
      <c r="GW17" s="157"/>
      <c r="GX17" s="157"/>
      <c r="GY17" s="157"/>
      <c r="GZ17" s="157"/>
      <c r="HA17" s="157"/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</row>
    <row r="18" spans="1:228" s="12" customFormat="1" ht="15.75" customHeight="1" x14ac:dyDescent="0.3">
      <c r="B18" s="125" t="s">
        <v>39</v>
      </c>
      <c r="C18" s="128"/>
      <c r="D18" s="124"/>
      <c r="E18" s="132">
        <v>0</v>
      </c>
      <c r="F18" s="132">
        <v>0</v>
      </c>
      <c r="G18" s="132"/>
      <c r="H18" s="132">
        <v>0</v>
      </c>
      <c r="I18" s="132">
        <v>0</v>
      </c>
      <c r="J18" s="132"/>
      <c r="K18" s="132">
        <v>0</v>
      </c>
      <c r="L18" s="132">
        <v>0</v>
      </c>
      <c r="M18" s="152"/>
      <c r="N18" s="141">
        <v>0</v>
      </c>
      <c r="O18" s="141">
        <v>0</v>
      </c>
      <c r="P18" s="141"/>
      <c r="Q18" s="141">
        <v>1</v>
      </c>
      <c r="R18" s="141">
        <v>2</v>
      </c>
      <c r="S18"/>
      <c r="T18" s="142">
        <f t="shared" si="1"/>
        <v>0</v>
      </c>
      <c r="U18" s="142">
        <f t="shared" si="2"/>
        <v>0</v>
      </c>
      <c r="V18" s="142">
        <f>'T1 Population Summary'!W18-'T3 Tsu Casualties 15 Min '!U18</f>
        <v>4403</v>
      </c>
      <c r="W18" s="146"/>
      <c r="X18" s="142">
        <f t="shared" si="3"/>
        <v>1</v>
      </c>
      <c r="Y18" s="142">
        <f t="shared" si="4"/>
        <v>2</v>
      </c>
      <c r="Z18" s="142">
        <f>'T1 Population Summary'!X18-'T3 Tsu Casualties 15 Min '!Y18</f>
        <v>8235</v>
      </c>
      <c r="AA18" s="146"/>
      <c r="AB18" s="142">
        <f t="shared" si="5"/>
        <v>0</v>
      </c>
      <c r="AC18" s="142">
        <f t="shared" si="6"/>
        <v>0</v>
      </c>
      <c r="AD18" s="146"/>
      <c r="AE18" s="142">
        <f t="shared" si="7"/>
        <v>1</v>
      </c>
      <c r="AF18" s="142">
        <f t="shared" si="8"/>
        <v>2</v>
      </c>
      <c r="AG18" s="142">
        <f t="shared" si="9"/>
        <v>3</v>
      </c>
      <c r="AH18" s="142">
        <f>'T1 Population Summary'!Z18-'T3 Tsu Casualties 15 Min '!AF18</f>
        <v>12779</v>
      </c>
      <c r="AI18" s="143">
        <f>AG18/'T1 Population Summary'!Z18</f>
        <v>2.3472341757295988E-4</v>
      </c>
      <c r="AJ18" s="144"/>
      <c r="AK18" s="145" t="s">
        <v>39</v>
      </c>
      <c r="AL18" s="147"/>
      <c r="AM18" s="146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57"/>
      <c r="FF18" s="157"/>
      <c r="FG18" s="157"/>
      <c r="FH18" s="157"/>
      <c r="FI18" s="157"/>
      <c r="FJ18" s="157"/>
      <c r="FK18" s="157"/>
      <c r="FL18" s="157"/>
      <c r="FM18" s="157"/>
      <c r="FN18" s="157"/>
      <c r="FO18" s="157"/>
      <c r="FP18" s="157"/>
      <c r="FQ18" s="157"/>
      <c r="FR18" s="157"/>
      <c r="FS18" s="157"/>
      <c r="FT18" s="157"/>
      <c r="FU18" s="157"/>
      <c r="FV18" s="157"/>
      <c r="FW18" s="157"/>
      <c r="FX18" s="157"/>
      <c r="FY18" s="157"/>
      <c r="FZ18" s="157"/>
      <c r="GA18" s="157"/>
      <c r="GB18" s="157"/>
      <c r="GC18" s="157"/>
      <c r="GD18" s="157"/>
      <c r="GE18" s="157"/>
      <c r="GF18" s="157"/>
      <c r="GG18" s="157"/>
      <c r="GH18" s="157"/>
      <c r="GI18" s="157"/>
      <c r="GJ18" s="157"/>
      <c r="GK18" s="157"/>
      <c r="GL18" s="157"/>
      <c r="GM18" s="157"/>
      <c r="GN18" s="157"/>
      <c r="GO18" s="157"/>
      <c r="GP18" s="157"/>
      <c r="GQ18" s="157"/>
      <c r="GR18" s="157"/>
      <c r="GS18" s="157"/>
      <c r="GT18" s="157"/>
      <c r="GU18" s="157"/>
      <c r="GV18" s="157"/>
      <c r="GW18" s="157"/>
      <c r="GX18" s="157"/>
      <c r="GY18" s="157"/>
      <c r="GZ18" s="157"/>
      <c r="HA18" s="157"/>
      <c r="HB18" s="157"/>
      <c r="HC18" s="157"/>
      <c r="HD18" s="157"/>
      <c r="HE18" s="157"/>
      <c r="HF18" s="157"/>
      <c r="HG18" s="157"/>
      <c r="HH18" s="157"/>
      <c r="HI18" s="157"/>
      <c r="HJ18" s="157"/>
      <c r="HK18" s="157"/>
      <c r="HL18" s="157"/>
      <c r="HM18" s="157"/>
      <c r="HN18" s="157"/>
      <c r="HO18" s="157"/>
      <c r="HP18" s="157"/>
      <c r="HQ18" s="157"/>
      <c r="HR18" s="157"/>
      <c r="HS18" s="157"/>
      <c r="HT18" s="157"/>
    </row>
    <row r="19" spans="1:228" s="12" customFormat="1" ht="15.75" customHeight="1" x14ac:dyDescent="0.3">
      <c r="B19" s="126" t="s">
        <v>40</v>
      </c>
      <c r="C19" s="128"/>
      <c r="D19" s="124"/>
      <c r="E19" s="132">
        <f>SUM(E20:E21)</f>
        <v>3</v>
      </c>
      <c r="F19" s="132">
        <f t="shared" ref="F19:L19" si="11">SUM(F20:F21)</f>
        <v>27</v>
      </c>
      <c r="G19" s="132">
        <f t="shared" si="11"/>
        <v>0</v>
      </c>
      <c r="H19" s="132">
        <f t="shared" si="11"/>
        <v>15</v>
      </c>
      <c r="I19" s="132">
        <f t="shared" si="11"/>
        <v>230</v>
      </c>
      <c r="J19" s="132">
        <f t="shared" si="11"/>
        <v>0</v>
      </c>
      <c r="K19" s="132">
        <f t="shared" si="11"/>
        <v>0</v>
      </c>
      <c r="L19" s="132">
        <f t="shared" si="11"/>
        <v>0</v>
      </c>
      <c r="M19" s="152"/>
      <c r="N19" s="141">
        <f>SUM(N20:N21)</f>
        <v>2</v>
      </c>
      <c r="O19" s="141">
        <f>SUM(O20:O21)</f>
        <v>18</v>
      </c>
      <c r="P19" s="141">
        <f>SUM(P20:P21)</f>
        <v>0</v>
      </c>
      <c r="Q19" s="141">
        <f>SUM(Q20:Q21)</f>
        <v>19</v>
      </c>
      <c r="R19" s="141">
        <f>SUM(R20:R21)</f>
        <v>243</v>
      </c>
      <c r="S19"/>
      <c r="T19" s="142">
        <f t="shared" si="1"/>
        <v>5</v>
      </c>
      <c r="U19" s="142">
        <f t="shared" si="2"/>
        <v>45</v>
      </c>
      <c r="V19" s="142">
        <f>'T1 Population Summary'!W19-'T3 Tsu Casualties 15 Min '!U19</f>
        <v>1495</v>
      </c>
      <c r="W19" s="146"/>
      <c r="X19" s="142">
        <f t="shared" si="3"/>
        <v>34</v>
      </c>
      <c r="Y19" s="142">
        <f t="shared" si="4"/>
        <v>473</v>
      </c>
      <c r="Z19" s="142">
        <f>'T1 Population Summary'!X19-'T3 Tsu Casualties 15 Min '!Y19</f>
        <v>2065</v>
      </c>
      <c r="AA19" s="146"/>
      <c r="AB19" s="142">
        <f t="shared" si="5"/>
        <v>0</v>
      </c>
      <c r="AC19" s="142">
        <f t="shared" si="6"/>
        <v>0</v>
      </c>
      <c r="AD19" s="146"/>
      <c r="AE19" s="142">
        <f t="shared" si="7"/>
        <v>39</v>
      </c>
      <c r="AF19" s="142">
        <f t="shared" si="8"/>
        <v>518</v>
      </c>
      <c r="AG19" s="142">
        <f t="shared" si="9"/>
        <v>557</v>
      </c>
      <c r="AH19" s="142">
        <f>'T1 Population Summary'!Z19-'T3 Tsu Casualties 15 Min '!AF19</f>
        <v>3685</v>
      </c>
      <c r="AI19" s="143">
        <f>AG19/'T1 Population Summary'!Z19</f>
        <v>0.13252438734237448</v>
      </c>
      <c r="AJ19" s="144"/>
      <c r="AK19" s="148" t="s">
        <v>40</v>
      </c>
      <c r="AL19" s="147"/>
      <c r="AM19" s="146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57"/>
      <c r="FF19" s="157"/>
      <c r="FG19" s="157"/>
      <c r="FH19" s="157"/>
      <c r="FI19" s="157"/>
      <c r="FJ19" s="157"/>
      <c r="FK19" s="157"/>
      <c r="FL19" s="157"/>
      <c r="FM19" s="157"/>
      <c r="FN19" s="157"/>
      <c r="FO19" s="157"/>
      <c r="FP19" s="157"/>
      <c r="FQ19" s="157"/>
      <c r="FR19" s="157"/>
      <c r="FS19" s="157"/>
      <c r="FT19" s="157"/>
      <c r="FU19" s="157"/>
      <c r="FV19" s="157"/>
      <c r="FW19" s="157"/>
      <c r="FX19" s="157"/>
      <c r="FY19" s="157"/>
      <c r="FZ19" s="157"/>
      <c r="GA19" s="157"/>
      <c r="GB19" s="157"/>
      <c r="GC19" s="157"/>
      <c r="GD19" s="157"/>
      <c r="GE19" s="157"/>
      <c r="GF19" s="157"/>
      <c r="GG19" s="157"/>
      <c r="GH19" s="157"/>
      <c r="GI19" s="157"/>
      <c r="GJ19" s="157"/>
      <c r="GK19" s="157"/>
      <c r="GL19" s="157"/>
      <c r="GM19" s="157"/>
      <c r="GN19" s="157"/>
      <c r="GO19" s="157"/>
      <c r="GP19" s="157"/>
      <c r="GQ19" s="157"/>
      <c r="GR19" s="157"/>
      <c r="GS19" s="157"/>
      <c r="GT19" s="157"/>
      <c r="GU19" s="157"/>
      <c r="GV19" s="157"/>
      <c r="GW19" s="157"/>
      <c r="GX19" s="157"/>
      <c r="GY19" s="157"/>
      <c r="GZ19" s="157"/>
      <c r="HA19" s="157"/>
      <c r="HB19" s="157"/>
      <c r="HC19" s="157"/>
      <c r="HD19" s="157"/>
      <c r="HE19" s="157"/>
      <c r="HF19" s="157"/>
      <c r="HG19" s="157"/>
      <c r="HH19" s="157"/>
      <c r="HI19" s="157"/>
      <c r="HJ19" s="157"/>
      <c r="HK19" s="157"/>
      <c r="HL19" s="157"/>
      <c r="HM19" s="157"/>
      <c r="HN19" s="157"/>
      <c r="HO19" s="157"/>
      <c r="HP19" s="157"/>
      <c r="HQ19" s="157"/>
      <c r="HR19" s="157"/>
      <c r="HS19" s="157"/>
      <c r="HT19" s="157"/>
    </row>
    <row r="20" spans="1:228" s="69" customFormat="1" ht="15.75" customHeight="1" x14ac:dyDescent="0.3">
      <c r="A20" s="12"/>
      <c r="B20" s="119"/>
      <c r="C20" s="356" t="s">
        <v>100</v>
      </c>
      <c r="D20" s="356"/>
      <c r="E20" s="120">
        <v>3</v>
      </c>
      <c r="F20" s="120">
        <v>27</v>
      </c>
      <c r="G20" s="120"/>
      <c r="H20" s="120">
        <v>15</v>
      </c>
      <c r="I20" s="120">
        <v>230</v>
      </c>
      <c r="J20" s="120"/>
      <c r="K20" s="120">
        <v>0</v>
      </c>
      <c r="L20" s="120">
        <v>0</v>
      </c>
      <c r="M20" s="152"/>
      <c r="N20" s="133">
        <v>2</v>
      </c>
      <c r="O20" s="133">
        <v>18</v>
      </c>
      <c r="P20" s="133"/>
      <c r="Q20" s="133">
        <v>19</v>
      </c>
      <c r="R20" s="133">
        <v>243</v>
      </c>
      <c r="S20"/>
      <c r="T20" s="134">
        <f t="shared" si="1"/>
        <v>5</v>
      </c>
      <c r="U20" s="134">
        <f t="shared" si="2"/>
        <v>45</v>
      </c>
      <c r="V20" s="134">
        <f>'T1 Population Summary'!W20-'T3 Tsu Casualties 15 Min '!U20</f>
        <v>184</v>
      </c>
      <c r="W20" s="136"/>
      <c r="X20" s="134">
        <f t="shared" si="3"/>
        <v>34</v>
      </c>
      <c r="Y20" s="134">
        <f t="shared" si="4"/>
        <v>473</v>
      </c>
      <c r="Z20" s="134">
        <f>'T1 Population Summary'!X20-'T3 Tsu Casualties 15 Min '!Y20</f>
        <v>280</v>
      </c>
      <c r="AA20" s="136"/>
      <c r="AB20" s="134">
        <f t="shared" si="5"/>
        <v>0</v>
      </c>
      <c r="AC20" s="134">
        <f t="shared" si="6"/>
        <v>0</v>
      </c>
      <c r="AD20" s="136"/>
      <c r="AE20" s="134">
        <f t="shared" si="7"/>
        <v>39</v>
      </c>
      <c r="AF20" s="134">
        <f t="shared" si="8"/>
        <v>518</v>
      </c>
      <c r="AG20" s="134">
        <f t="shared" si="9"/>
        <v>557</v>
      </c>
      <c r="AH20" s="134">
        <f>'T1 Population Summary'!Z20-'T3 Tsu Casualties 15 Min '!AF20</f>
        <v>464</v>
      </c>
      <c r="AI20" s="135">
        <f>AG20/'T1 Population Summary'!Z20</f>
        <v>0.5672097759674134</v>
      </c>
      <c r="AJ20" s="138"/>
      <c r="AK20" s="139"/>
      <c r="AL20" s="349" t="s">
        <v>100</v>
      </c>
      <c r="AM20" s="349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57"/>
      <c r="FF20" s="157"/>
      <c r="FG20" s="157"/>
      <c r="FH20" s="157"/>
      <c r="FI20" s="157"/>
      <c r="FJ20" s="157"/>
      <c r="FK20" s="157"/>
      <c r="FL20" s="157"/>
      <c r="FM20" s="157"/>
      <c r="FN20" s="157"/>
      <c r="FO20" s="157"/>
      <c r="FP20" s="157"/>
      <c r="FQ20" s="157"/>
      <c r="FR20" s="157"/>
      <c r="FS20" s="157"/>
      <c r="FT20" s="157"/>
      <c r="FU20" s="157"/>
      <c r="FV20" s="157"/>
      <c r="FW20" s="157"/>
      <c r="FX20" s="157"/>
      <c r="FY20" s="157"/>
      <c r="FZ20" s="157"/>
      <c r="GA20" s="157"/>
      <c r="GB20" s="157"/>
      <c r="GC20" s="157"/>
      <c r="GD20" s="157"/>
      <c r="GE20" s="157"/>
      <c r="GF20" s="157"/>
      <c r="GG20" s="157"/>
      <c r="GH20" s="157"/>
      <c r="GI20" s="157"/>
      <c r="GJ20" s="157"/>
      <c r="GK20" s="157"/>
      <c r="GL20" s="157"/>
      <c r="GM20" s="157"/>
      <c r="GN20" s="157"/>
      <c r="GO20" s="157"/>
      <c r="GP20" s="157"/>
      <c r="GQ20" s="157"/>
      <c r="GR20" s="157"/>
      <c r="GS20" s="157"/>
      <c r="GT20" s="157"/>
      <c r="GU20" s="157"/>
      <c r="GV20" s="157"/>
      <c r="GW20" s="157"/>
      <c r="GX20" s="157"/>
      <c r="GY20" s="157"/>
      <c r="GZ20" s="157"/>
      <c r="HA20" s="157"/>
      <c r="HB20" s="157"/>
      <c r="HC20" s="157"/>
      <c r="HD20" s="157"/>
      <c r="HE20" s="157"/>
      <c r="HF20" s="157"/>
      <c r="HG20" s="157"/>
      <c r="HH20" s="157"/>
      <c r="HI20" s="157"/>
      <c r="HJ20" s="157"/>
      <c r="HK20" s="157"/>
      <c r="HL20" s="157"/>
      <c r="HM20" s="157"/>
      <c r="HN20" s="157"/>
      <c r="HO20" s="157"/>
      <c r="HP20" s="157"/>
      <c r="HQ20" s="157"/>
      <c r="HR20" s="157"/>
      <c r="HS20" s="157"/>
      <c r="HT20" s="157"/>
    </row>
    <row r="21" spans="1:228" s="70" customFormat="1" ht="15.75" customHeight="1" x14ac:dyDescent="0.3">
      <c r="A21" s="12"/>
      <c r="B21" s="119"/>
      <c r="C21" s="356" t="s">
        <v>106</v>
      </c>
      <c r="D21" s="356"/>
      <c r="E21" s="130">
        <v>0</v>
      </c>
      <c r="F21" s="130">
        <v>0</v>
      </c>
      <c r="G21" s="130"/>
      <c r="H21" s="130">
        <v>0</v>
      </c>
      <c r="I21" s="130">
        <v>0</v>
      </c>
      <c r="J21" s="130"/>
      <c r="K21" s="130">
        <v>0</v>
      </c>
      <c r="L21" s="130">
        <v>0</v>
      </c>
      <c r="M21" s="153"/>
      <c r="N21" s="133">
        <v>0</v>
      </c>
      <c r="O21" s="133">
        <v>0</v>
      </c>
      <c r="P21" s="133"/>
      <c r="Q21" s="133">
        <v>0</v>
      </c>
      <c r="R21" s="133">
        <v>0</v>
      </c>
      <c r="S21"/>
      <c r="T21" s="134">
        <f t="shared" si="1"/>
        <v>0</v>
      </c>
      <c r="U21" s="134">
        <f t="shared" si="2"/>
        <v>0</v>
      </c>
      <c r="V21" s="134">
        <f>'T1 Population Summary'!W21-'T3 Tsu Casualties 15 Min '!U21</f>
        <v>1311</v>
      </c>
      <c r="W21" s="137"/>
      <c r="X21" s="134">
        <f t="shared" si="3"/>
        <v>0</v>
      </c>
      <c r="Y21" s="134">
        <f t="shared" si="4"/>
        <v>0</v>
      </c>
      <c r="Z21" s="134">
        <f>'T1 Population Summary'!X21-'T3 Tsu Casualties 15 Min '!Y21</f>
        <v>1785</v>
      </c>
      <c r="AA21" s="137"/>
      <c r="AB21" s="134">
        <f t="shared" si="5"/>
        <v>0</v>
      </c>
      <c r="AC21" s="134">
        <f t="shared" si="6"/>
        <v>0</v>
      </c>
      <c r="AD21" s="137"/>
      <c r="AE21" s="134">
        <f t="shared" si="7"/>
        <v>0</v>
      </c>
      <c r="AF21" s="134">
        <f t="shared" si="8"/>
        <v>0</v>
      </c>
      <c r="AG21" s="134">
        <f t="shared" si="9"/>
        <v>0</v>
      </c>
      <c r="AH21" s="134">
        <f>'T1 Population Summary'!Z21-'T3 Tsu Casualties 15 Min '!AF21</f>
        <v>3221</v>
      </c>
      <c r="AI21" s="135">
        <f>AG21/'T1 Population Summary'!Z21</f>
        <v>0</v>
      </c>
      <c r="AJ21" s="138"/>
      <c r="AK21" s="139"/>
      <c r="AL21" s="349" t="s">
        <v>106</v>
      </c>
      <c r="AM21" s="349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  <c r="EE21" s="157"/>
      <c r="EF21" s="157"/>
      <c r="EG21" s="157"/>
      <c r="EH21" s="157"/>
      <c r="EI21" s="157"/>
      <c r="EJ21" s="157"/>
      <c r="EK21" s="157"/>
      <c r="EL21" s="157"/>
      <c r="EM21" s="157"/>
      <c r="EN21" s="157"/>
      <c r="EO21" s="157"/>
      <c r="EP21" s="157"/>
      <c r="EQ21" s="157"/>
      <c r="ER21" s="157"/>
      <c r="ES21" s="157"/>
      <c r="ET21" s="157"/>
      <c r="EU21" s="157"/>
      <c r="EV21" s="157"/>
      <c r="EW21" s="157"/>
      <c r="EX21" s="157"/>
      <c r="EY21" s="157"/>
      <c r="EZ21" s="157"/>
      <c r="FA21" s="157"/>
      <c r="FB21" s="157"/>
      <c r="FC21" s="157"/>
      <c r="FD21" s="157"/>
      <c r="FE21" s="157"/>
      <c r="FF21" s="157"/>
      <c r="FG21" s="157"/>
      <c r="FH21" s="157"/>
      <c r="FI21" s="157"/>
      <c r="FJ21" s="157"/>
      <c r="FK21" s="157"/>
      <c r="FL21" s="157"/>
      <c r="FM21" s="157"/>
      <c r="FN21" s="157"/>
      <c r="FO21" s="157"/>
      <c r="FP21" s="157"/>
      <c r="FQ21" s="157"/>
      <c r="FR21" s="157"/>
      <c r="FS21" s="157"/>
      <c r="FT21" s="157"/>
      <c r="FU21" s="157"/>
      <c r="FV21" s="157"/>
      <c r="FW21" s="157"/>
      <c r="FX21" s="157"/>
      <c r="FY21" s="157"/>
      <c r="FZ21" s="157"/>
      <c r="GA21" s="157"/>
      <c r="GB21" s="157"/>
      <c r="GC21" s="157"/>
      <c r="GD21" s="157"/>
      <c r="GE21" s="157"/>
      <c r="GF21" s="157"/>
      <c r="GG21" s="157"/>
      <c r="GH21" s="157"/>
      <c r="GI21" s="157"/>
      <c r="GJ21" s="157"/>
      <c r="GK21" s="157"/>
      <c r="GL21" s="157"/>
      <c r="GM21" s="157"/>
      <c r="GN21" s="157"/>
      <c r="GO21" s="157"/>
      <c r="GP21" s="157"/>
      <c r="GQ21" s="157"/>
      <c r="GR21" s="157"/>
      <c r="GS21" s="157"/>
      <c r="GT21" s="157"/>
      <c r="GU21" s="157"/>
      <c r="GV21" s="157"/>
      <c r="GW21" s="157"/>
      <c r="GX21" s="157"/>
      <c r="GY21" s="157"/>
      <c r="GZ21" s="157"/>
      <c r="HA21" s="157"/>
      <c r="HB21" s="157"/>
      <c r="HC21" s="157"/>
      <c r="HD21" s="157"/>
      <c r="HE21" s="157"/>
      <c r="HF21" s="157"/>
      <c r="HG21" s="157"/>
      <c r="HH21" s="157"/>
      <c r="HI21" s="157"/>
      <c r="HJ21" s="157"/>
      <c r="HK21" s="157"/>
      <c r="HL21" s="157"/>
      <c r="HM21" s="157"/>
      <c r="HN21" s="157"/>
      <c r="HO21" s="157"/>
      <c r="HP21" s="157"/>
      <c r="HQ21" s="157"/>
      <c r="HR21" s="157"/>
      <c r="HS21" s="157"/>
      <c r="HT21" s="157"/>
    </row>
    <row r="22" spans="1:228" s="12" customFormat="1" ht="15.75" customHeight="1" x14ac:dyDescent="0.3">
      <c r="B22" s="125" t="s">
        <v>41</v>
      </c>
      <c r="C22" s="127"/>
      <c r="D22" s="124"/>
      <c r="E22" s="132">
        <v>0</v>
      </c>
      <c r="F22" s="132">
        <v>0</v>
      </c>
      <c r="G22" s="132"/>
      <c r="H22" s="132">
        <v>0</v>
      </c>
      <c r="I22" s="132">
        <v>0</v>
      </c>
      <c r="J22" s="132"/>
      <c r="K22" s="132">
        <v>0</v>
      </c>
      <c r="L22" s="132">
        <v>0</v>
      </c>
      <c r="M22" s="152"/>
      <c r="N22" s="141">
        <v>0</v>
      </c>
      <c r="O22" s="141">
        <v>0</v>
      </c>
      <c r="P22" s="141"/>
      <c r="Q22" s="141">
        <v>0</v>
      </c>
      <c r="R22" s="141">
        <v>0</v>
      </c>
      <c r="S22"/>
      <c r="T22" s="142">
        <f t="shared" si="1"/>
        <v>0</v>
      </c>
      <c r="U22" s="142">
        <f t="shared" si="2"/>
        <v>0</v>
      </c>
      <c r="V22" s="142">
        <f>'T1 Population Summary'!W22-'T3 Tsu Casualties 15 Min '!U22</f>
        <v>1700</v>
      </c>
      <c r="W22" s="146"/>
      <c r="X22" s="142">
        <f t="shared" si="3"/>
        <v>0</v>
      </c>
      <c r="Y22" s="142">
        <f t="shared" si="4"/>
        <v>0</v>
      </c>
      <c r="Z22" s="142">
        <f>'T1 Population Summary'!X22-'T3 Tsu Casualties 15 Min '!Y22</f>
        <v>1689</v>
      </c>
      <c r="AA22" s="146"/>
      <c r="AB22" s="142">
        <f t="shared" si="5"/>
        <v>0</v>
      </c>
      <c r="AC22" s="142">
        <f t="shared" si="6"/>
        <v>0</v>
      </c>
      <c r="AD22" s="146"/>
      <c r="AE22" s="142">
        <f t="shared" si="7"/>
        <v>0</v>
      </c>
      <c r="AF22" s="142">
        <f t="shared" si="8"/>
        <v>0</v>
      </c>
      <c r="AG22" s="142">
        <f t="shared" si="9"/>
        <v>0</v>
      </c>
      <c r="AH22" s="142">
        <f>'T1 Population Summary'!Z22-'T3 Tsu Casualties 15 Min '!AF22</f>
        <v>3591</v>
      </c>
      <c r="AI22" s="143">
        <f>AG22/'T1 Population Summary'!Z22</f>
        <v>0</v>
      </c>
      <c r="AJ22" s="144"/>
      <c r="AK22" s="145" t="s">
        <v>41</v>
      </c>
      <c r="AL22" s="149"/>
      <c r="AM22" s="146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  <c r="EE22" s="157"/>
      <c r="EF22" s="157"/>
      <c r="EG22" s="157"/>
      <c r="EH22" s="157"/>
      <c r="EI22" s="157"/>
      <c r="EJ22" s="157"/>
      <c r="EK22" s="157"/>
      <c r="EL22" s="157"/>
      <c r="EM22" s="157"/>
      <c r="EN22" s="157"/>
      <c r="EO22" s="157"/>
      <c r="EP22" s="157"/>
      <c r="EQ22" s="157"/>
      <c r="ER22" s="157"/>
      <c r="ES22" s="157"/>
      <c r="ET22" s="157"/>
      <c r="EU22" s="157"/>
      <c r="EV22" s="157"/>
      <c r="EW22" s="157"/>
      <c r="EX22" s="157"/>
      <c r="EY22" s="157"/>
      <c r="EZ22" s="157"/>
      <c r="FA22" s="157"/>
      <c r="FB22" s="157"/>
      <c r="FC22" s="157"/>
      <c r="FD22" s="157"/>
      <c r="FE22" s="157"/>
      <c r="FF22" s="157"/>
      <c r="FG22" s="157"/>
      <c r="FH22" s="157"/>
      <c r="FI22" s="157"/>
      <c r="FJ22" s="157"/>
      <c r="FK22" s="157"/>
      <c r="FL22" s="157"/>
      <c r="FM22" s="157"/>
      <c r="FN22" s="157"/>
      <c r="FO22" s="157"/>
      <c r="FP22" s="157"/>
      <c r="FQ22" s="157"/>
      <c r="FR22" s="157"/>
      <c r="FS22" s="157"/>
      <c r="FT22" s="157"/>
      <c r="FU22" s="157"/>
      <c r="FV22" s="157"/>
      <c r="FW22" s="157"/>
      <c r="FX22" s="157"/>
      <c r="FY22" s="157"/>
      <c r="FZ22" s="157"/>
      <c r="GA22" s="157"/>
      <c r="GB22" s="157"/>
      <c r="GC22" s="157"/>
      <c r="GD22" s="157"/>
      <c r="GE22" s="157"/>
      <c r="GF22" s="157"/>
      <c r="GG22" s="157"/>
      <c r="GH22" s="157"/>
      <c r="GI22" s="157"/>
      <c r="GJ22" s="157"/>
      <c r="GK22" s="157"/>
      <c r="GL22" s="157"/>
      <c r="GM22" s="157"/>
      <c r="GN22" s="157"/>
      <c r="GO22" s="157"/>
      <c r="GP22" s="157"/>
      <c r="GQ22" s="157"/>
      <c r="GR22" s="157"/>
      <c r="GS22" s="157"/>
      <c r="GT22" s="157"/>
      <c r="GU22" s="157"/>
      <c r="GV22" s="157"/>
      <c r="GW22" s="157"/>
      <c r="GX22" s="157"/>
      <c r="GY22" s="157"/>
      <c r="GZ22" s="157"/>
      <c r="HA22" s="157"/>
      <c r="HB22" s="157"/>
      <c r="HC22" s="157"/>
      <c r="HD22" s="157"/>
      <c r="HE22" s="157"/>
      <c r="HF22" s="157"/>
      <c r="HG22" s="157"/>
      <c r="HH22" s="157"/>
      <c r="HI22" s="157"/>
      <c r="HJ22" s="157"/>
      <c r="HK22" s="157"/>
      <c r="HL22" s="157"/>
      <c r="HM22" s="157"/>
      <c r="HN22" s="157"/>
      <c r="HO22" s="157"/>
      <c r="HP22" s="157"/>
      <c r="HQ22" s="157"/>
      <c r="HR22" s="157"/>
      <c r="HS22" s="157"/>
      <c r="HT22" s="157"/>
    </row>
    <row r="23" spans="1:228" s="12" customFormat="1" ht="15.75" customHeight="1" x14ac:dyDescent="0.3">
      <c r="B23" s="126" t="s">
        <v>42</v>
      </c>
      <c r="C23" s="127"/>
      <c r="D23" s="124"/>
      <c r="E23" s="132">
        <v>0</v>
      </c>
      <c r="F23" s="132">
        <v>0</v>
      </c>
      <c r="G23" s="132"/>
      <c r="H23" s="132">
        <v>0</v>
      </c>
      <c r="I23" s="132">
        <v>0</v>
      </c>
      <c r="J23" s="132"/>
      <c r="K23" s="132">
        <v>0</v>
      </c>
      <c r="L23" s="132">
        <v>0</v>
      </c>
      <c r="M23" s="152"/>
      <c r="N23" s="141">
        <v>0</v>
      </c>
      <c r="O23" s="141">
        <v>0</v>
      </c>
      <c r="P23" s="141"/>
      <c r="Q23" s="141">
        <v>0</v>
      </c>
      <c r="R23" s="141">
        <v>0</v>
      </c>
      <c r="S23"/>
      <c r="T23" s="142">
        <f t="shared" si="1"/>
        <v>0</v>
      </c>
      <c r="U23" s="142">
        <f t="shared" si="2"/>
        <v>0</v>
      </c>
      <c r="V23" s="142">
        <f>'T1 Population Summary'!W23-'T3 Tsu Casualties 15 Min '!U23</f>
        <v>2854</v>
      </c>
      <c r="W23" s="146"/>
      <c r="X23" s="142">
        <f t="shared" si="3"/>
        <v>0</v>
      </c>
      <c r="Y23" s="142">
        <f t="shared" si="4"/>
        <v>0</v>
      </c>
      <c r="Z23" s="142">
        <f>'T1 Population Summary'!X23-'T3 Tsu Casualties 15 Min '!Y23</f>
        <v>2518</v>
      </c>
      <c r="AA23" s="146"/>
      <c r="AB23" s="142">
        <f t="shared" si="5"/>
        <v>0</v>
      </c>
      <c r="AC23" s="142">
        <f t="shared" si="6"/>
        <v>0</v>
      </c>
      <c r="AD23" s="146"/>
      <c r="AE23" s="142">
        <f t="shared" si="7"/>
        <v>0</v>
      </c>
      <c r="AF23" s="142">
        <f t="shared" si="8"/>
        <v>0</v>
      </c>
      <c r="AG23" s="142">
        <f t="shared" si="9"/>
        <v>0</v>
      </c>
      <c r="AH23" s="142">
        <f>'T1 Population Summary'!Z23-'T3 Tsu Casualties 15 Min '!AF23</f>
        <v>5764</v>
      </c>
      <c r="AI23" s="143">
        <f>AG23/'T1 Population Summary'!Z23</f>
        <v>0</v>
      </c>
      <c r="AJ23" s="144"/>
      <c r="AK23" s="148" t="s">
        <v>42</v>
      </c>
      <c r="AL23" s="149"/>
      <c r="AM23" s="146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  <c r="EE23" s="157"/>
      <c r="EF23" s="157"/>
      <c r="EG23" s="157"/>
      <c r="EH23" s="157"/>
      <c r="EI23" s="157"/>
      <c r="EJ23" s="157"/>
      <c r="EK23" s="157"/>
      <c r="EL23" s="157"/>
      <c r="EM23" s="157"/>
      <c r="EN23" s="157"/>
      <c r="EO23" s="157"/>
      <c r="EP23" s="157"/>
      <c r="EQ23" s="157"/>
      <c r="ER23" s="157"/>
      <c r="ES23" s="157"/>
      <c r="ET23" s="157"/>
      <c r="EU23" s="157"/>
      <c r="EV23" s="157"/>
      <c r="EW23" s="157"/>
      <c r="EX23" s="157"/>
      <c r="EY23" s="157"/>
      <c r="EZ23" s="157"/>
      <c r="FA23" s="157"/>
      <c r="FB23" s="157"/>
      <c r="FC23" s="157"/>
      <c r="FD23" s="157"/>
      <c r="FE23" s="157"/>
      <c r="FF23" s="157"/>
      <c r="FG23" s="157"/>
      <c r="FH23" s="157"/>
      <c r="FI23" s="157"/>
      <c r="FJ23" s="157"/>
      <c r="FK23" s="157"/>
      <c r="FL23" s="157"/>
      <c r="FM23" s="157"/>
      <c r="FN23" s="157"/>
      <c r="FO23" s="157"/>
      <c r="FP23" s="157"/>
      <c r="FQ23" s="157"/>
      <c r="FR23" s="157"/>
      <c r="FS23" s="157"/>
      <c r="FT23" s="157"/>
      <c r="FU23" s="157"/>
      <c r="FV23" s="157"/>
      <c r="FW23" s="157"/>
      <c r="FX23" s="157"/>
      <c r="FY23" s="157"/>
      <c r="FZ23" s="157"/>
      <c r="GA23" s="157"/>
      <c r="GB23" s="157"/>
      <c r="GC23" s="157"/>
      <c r="GD23" s="157"/>
      <c r="GE23" s="157"/>
      <c r="GF23" s="157"/>
      <c r="GG23" s="157"/>
      <c r="GH23" s="157"/>
      <c r="GI23" s="157"/>
      <c r="GJ23" s="157"/>
      <c r="GK23" s="157"/>
      <c r="GL23" s="157"/>
      <c r="GM23" s="157"/>
      <c r="GN23" s="157"/>
      <c r="GO23" s="157"/>
      <c r="GP23" s="157"/>
      <c r="GQ23" s="157"/>
      <c r="GR23" s="157"/>
      <c r="GS23" s="157"/>
      <c r="GT23" s="157"/>
      <c r="GU23" s="157"/>
      <c r="GV23" s="157"/>
      <c r="GW23" s="157"/>
      <c r="GX23" s="157"/>
      <c r="GY23" s="157"/>
      <c r="GZ23" s="157"/>
      <c r="HA23" s="157"/>
      <c r="HB23" s="157"/>
      <c r="HC23" s="157"/>
      <c r="HD23" s="157"/>
      <c r="HE23" s="157"/>
      <c r="HF23" s="157"/>
      <c r="HG23" s="157"/>
      <c r="HH23" s="157"/>
      <c r="HI23" s="157"/>
      <c r="HJ23" s="157"/>
      <c r="HK23" s="157"/>
      <c r="HL23" s="157"/>
      <c r="HM23" s="157"/>
      <c r="HN23" s="157"/>
      <c r="HO23" s="157"/>
      <c r="HP23" s="157"/>
      <c r="HQ23" s="157"/>
      <c r="HR23" s="157"/>
      <c r="HS23" s="157"/>
      <c r="HT23" s="157"/>
    </row>
    <row r="24" spans="1:228" s="12" customFormat="1" ht="15.75" customHeight="1" x14ac:dyDescent="0.3">
      <c r="B24" s="126" t="s">
        <v>43</v>
      </c>
      <c r="C24" s="127"/>
      <c r="D24" s="124"/>
      <c r="E24" s="132">
        <v>0</v>
      </c>
      <c r="F24" s="132">
        <v>0</v>
      </c>
      <c r="G24" s="132"/>
      <c r="H24" s="132">
        <v>0</v>
      </c>
      <c r="I24" s="132">
        <v>0</v>
      </c>
      <c r="J24" s="132"/>
      <c r="K24" s="132">
        <v>0</v>
      </c>
      <c r="L24" s="132">
        <v>0</v>
      </c>
      <c r="M24" s="152"/>
      <c r="N24" s="141">
        <v>0</v>
      </c>
      <c r="O24" s="141">
        <v>0</v>
      </c>
      <c r="P24" s="141"/>
      <c r="Q24" s="141">
        <v>0</v>
      </c>
      <c r="R24" s="141">
        <v>0</v>
      </c>
      <c r="S24"/>
      <c r="T24" s="142">
        <f t="shared" si="1"/>
        <v>0</v>
      </c>
      <c r="U24" s="142">
        <f t="shared" si="2"/>
        <v>0</v>
      </c>
      <c r="V24" s="142">
        <f>'T1 Population Summary'!W24-'T3 Tsu Casualties 15 Min '!U24</f>
        <v>1911</v>
      </c>
      <c r="W24" s="146"/>
      <c r="X24" s="142">
        <f t="shared" si="3"/>
        <v>0</v>
      </c>
      <c r="Y24" s="142">
        <f t="shared" si="4"/>
        <v>0</v>
      </c>
      <c r="Z24" s="142">
        <f>'T1 Population Summary'!X24-'T3 Tsu Casualties 15 Min '!Y24</f>
        <v>3592</v>
      </c>
      <c r="AA24" s="146"/>
      <c r="AB24" s="142">
        <f t="shared" si="5"/>
        <v>0</v>
      </c>
      <c r="AC24" s="142">
        <f t="shared" si="6"/>
        <v>0</v>
      </c>
      <c r="AD24" s="146"/>
      <c r="AE24" s="142">
        <f t="shared" si="7"/>
        <v>0</v>
      </c>
      <c r="AF24" s="142">
        <f t="shared" si="8"/>
        <v>0</v>
      </c>
      <c r="AG24" s="142">
        <f t="shared" si="9"/>
        <v>0</v>
      </c>
      <c r="AH24" s="142">
        <f>'T1 Population Summary'!Z24-'T3 Tsu Casualties 15 Min '!AF24</f>
        <v>5545</v>
      </c>
      <c r="AI24" s="143">
        <f>AG24/'T1 Population Summary'!Z24</f>
        <v>0</v>
      </c>
      <c r="AJ24" s="144"/>
      <c r="AK24" s="148" t="s">
        <v>43</v>
      </c>
      <c r="AL24" s="149"/>
      <c r="AM24" s="146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  <c r="EE24" s="157"/>
      <c r="EF24" s="157"/>
      <c r="EG24" s="157"/>
      <c r="EH24" s="157"/>
      <c r="EI24" s="157"/>
      <c r="EJ24" s="157"/>
      <c r="EK24" s="157"/>
      <c r="EL24" s="157"/>
      <c r="EM24" s="157"/>
      <c r="EN24" s="157"/>
      <c r="EO24" s="157"/>
      <c r="EP24" s="157"/>
      <c r="EQ24" s="157"/>
      <c r="ER24" s="157"/>
      <c r="ES24" s="157"/>
      <c r="ET24" s="157"/>
      <c r="EU24" s="157"/>
      <c r="EV24" s="157"/>
      <c r="EW24" s="157"/>
      <c r="EX24" s="157"/>
      <c r="EY24" s="157"/>
      <c r="EZ24" s="157"/>
      <c r="FA24" s="157"/>
      <c r="FB24" s="157"/>
      <c r="FC24" s="157"/>
      <c r="FD24" s="157"/>
      <c r="FE24" s="157"/>
      <c r="FF24" s="157"/>
      <c r="FG24" s="157"/>
      <c r="FH24" s="157"/>
      <c r="FI24" s="157"/>
      <c r="FJ24" s="157"/>
      <c r="FK24" s="157"/>
      <c r="FL24" s="157"/>
      <c r="FM24" s="157"/>
      <c r="FN24" s="157"/>
      <c r="FO24" s="157"/>
      <c r="FP24" s="157"/>
      <c r="FQ24" s="157"/>
      <c r="FR24" s="157"/>
      <c r="FS24" s="157"/>
      <c r="FT24" s="157"/>
      <c r="FU24" s="157"/>
      <c r="FV24" s="157"/>
      <c r="FW24" s="157"/>
      <c r="FX24" s="157"/>
      <c r="FY24" s="157"/>
      <c r="FZ24" s="157"/>
      <c r="GA24" s="157"/>
      <c r="GB24" s="157"/>
      <c r="GC24" s="157"/>
      <c r="GD24" s="157"/>
      <c r="GE24" s="157"/>
      <c r="GF24" s="157"/>
      <c r="GG24" s="157"/>
      <c r="GH24" s="157"/>
      <c r="GI24" s="157"/>
      <c r="GJ24" s="157"/>
      <c r="GK24" s="157"/>
      <c r="GL24" s="157"/>
      <c r="GM24" s="157"/>
      <c r="GN24" s="157"/>
      <c r="GO24" s="157"/>
      <c r="GP24" s="157"/>
      <c r="GQ24" s="157"/>
      <c r="GR24" s="157"/>
      <c r="GS24" s="157"/>
      <c r="GT24" s="157"/>
      <c r="GU24" s="157"/>
      <c r="GV24" s="157"/>
      <c r="GW24" s="157"/>
      <c r="GX24" s="157"/>
      <c r="GY24" s="157"/>
      <c r="GZ24" s="157"/>
      <c r="HA24" s="157"/>
      <c r="HB24" s="157"/>
      <c r="HC24" s="157"/>
      <c r="HD24" s="157"/>
      <c r="HE24" s="157"/>
      <c r="HF24" s="157"/>
      <c r="HG24" s="157"/>
      <c r="HH24" s="157"/>
      <c r="HI24" s="157"/>
      <c r="HJ24" s="157"/>
      <c r="HK24" s="157"/>
      <c r="HL24" s="157"/>
      <c r="HM24" s="157"/>
      <c r="HN24" s="157"/>
      <c r="HO24" s="157"/>
      <c r="HP24" s="157"/>
      <c r="HQ24" s="157"/>
      <c r="HR24" s="157"/>
      <c r="HS24" s="157"/>
      <c r="HT24" s="157"/>
    </row>
    <row r="25" spans="1:228" s="12" customFormat="1" ht="15.75" customHeight="1" x14ac:dyDescent="0.3">
      <c r="B25" s="126" t="s">
        <v>44</v>
      </c>
      <c r="C25" s="127"/>
      <c r="D25" s="124"/>
      <c r="E25" s="132">
        <f>SUM(E26:E31)</f>
        <v>107</v>
      </c>
      <c r="F25" s="132">
        <f t="shared" ref="F25:L25" si="12">SUM(F26:F31)</f>
        <v>3638</v>
      </c>
      <c r="G25" s="132">
        <f t="shared" si="12"/>
        <v>0</v>
      </c>
      <c r="H25" s="132">
        <f t="shared" si="12"/>
        <v>223</v>
      </c>
      <c r="I25" s="132">
        <f t="shared" si="12"/>
        <v>6873</v>
      </c>
      <c r="J25" s="132">
        <f t="shared" si="12"/>
        <v>0</v>
      </c>
      <c r="K25" s="132">
        <f t="shared" si="12"/>
        <v>15</v>
      </c>
      <c r="L25" s="132">
        <f t="shared" si="12"/>
        <v>111</v>
      </c>
      <c r="M25" s="152"/>
      <c r="N25" s="141">
        <f>SUM(N26:N31)</f>
        <v>121</v>
      </c>
      <c r="O25" s="141">
        <f>SUM(O26:O31)</f>
        <v>3651</v>
      </c>
      <c r="P25" s="141">
        <f>SUM(P26:P31)</f>
        <v>0</v>
      </c>
      <c r="Q25" s="141">
        <f>SUM(Q26:Q31)</f>
        <v>234</v>
      </c>
      <c r="R25" s="141">
        <f>SUM(R26:R31)</f>
        <v>7315</v>
      </c>
      <c r="S25"/>
      <c r="T25" s="142">
        <f t="shared" si="1"/>
        <v>228</v>
      </c>
      <c r="U25" s="142">
        <f t="shared" si="2"/>
        <v>7289</v>
      </c>
      <c r="V25" s="142">
        <f>'T1 Population Summary'!W25-'T3 Tsu Casualties 15 Min '!U25</f>
        <v>5697</v>
      </c>
      <c r="W25" s="146"/>
      <c r="X25" s="142">
        <f t="shared" si="3"/>
        <v>457</v>
      </c>
      <c r="Y25" s="142">
        <f t="shared" si="4"/>
        <v>14188</v>
      </c>
      <c r="Z25" s="142">
        <f>'T1 Population Summary'!X25-'T3 Tsu Casualties 15 Min '!Y25</f>
        <v>8715</v>
      </c>
      <c r="AA25" s="146"/>
      <c r="AB25" s="142">
        <f t="shared" si="5"/>
        <v>15</v>
      </c>
      <c r="AC25" s="142">
        <f t="shared" si="6"/>
        <v>111</v>
      </c>
      <c r="AD25" s="146"/>
      <c r="AE25" s="142">
        <f t="shared" si="7"/>
        <v>700</v>
      </c>
      <c r="AF25" s="142">
        <f t="shared" si="8"/>
        <v>21588</v>
      </c>
      <c r="AG25" s="142">
        <f t="shared" si="9"/>
        <v>22288</v>
      </c>
      <c r="AH25" s="142">
        <f>'T1 Population Summary'!Z25-'T3 Tsu Casualties 15 Min '!AF25</f>
        <v>14570</v>
      </c>
      <c r="AI25" s="143">
        <f>AG25/'T1 Population Summary'!Z25</f>
        <v>0.61640577465567781</v>
      </c>
      <c r="AJ25" s="144"/>
      <c r="AK25" s="148" t="s">
        <v>44</v>
      </c>
      <c r="AL25" s="149"/>
      <c r="AM25" s="146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7"/>
      <c r="EB25" s="157"/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7"/>
      <c r="FF25" s="157"/>
      <c r="FG25" s="157"/>
      <c r="FH25" s="157"/>
      <c r="FI25" s="157"/>
      <c r="FJ25" s="157"/>
      <c r="FK25" s="157"/>
      <c r="FL25" s="157"/>
      <c r="FM25" s="157"/>
      <c r="FN25" s="157"/>
      <c r="FO25" s="157"/>
      <c r="FP25" s="157"/>
      <c r="FQ25" s="157"/>
      <c r="FR25" s="157"/>
      <c r="FS25" s="157"/>
      <c r="FT25" s="157"/>
      <c r="FU25" s="157"/>
      <c r="FV25" s="157"/>
      <c r="FW25" s="157"/>
      <c r="FX25" s="157"/>
      <c r="FY25" s="157"/>
      <c r="FZ25" s="157"/>
      <c r="GA25" s="157"/>
      <c r="GB25" s="157"/>
      <c r="GC25" s="157"/>
      <c r="GD25" s="157"/>
      <c r="GE25" s="157"/>
      <c r="GF25" s="157"/>
      <c r="GG25" s="157"/>
      <c r="GH25" s="157"/>
      <c r="GI25" s="157"/>
      <c r="GJ25" s="157"/>
      <c r="GK25" s="157"/>
      <c r="GL25" s="157"/>
      <c r="GM25" s="157"/>
      <c r="GN25" s="157"/>
      <c r="GO25" s="157"/>
      <c r="GP25" s="157"/>
      <c r="GQ25" s="157"/>
      <c r="GR25" s="157"/>
      <c r="GS25" s="157"/>
      <c r="GT25" s="157"/>
      <c r="GU25" s="157"/>
      <c r="GV25" s="157"/>
      <c r="GW25" s="157"/>
      <c r="GX25" s="157"/>
      <c r="GY25" s="157"/>
      <c r="GZ25" s="157"/>
      <c r="HA25" s="157"/>
      <c r="HB25" s="157"/>
      <c r="HC25" s="157"/>
      <c r="HD25" s="157"/>
      <c r="HE25" s="157"/>
      <c r="HF25" s="157"/>
      <c r="HG25" s="157"/>
      <c r="HH25" s="157"/>
      <c r="HI25" s="157"/>
      <c r="HJ25" s="157"/>
      <c r="HK25" s="157"/>
      <c r="HL25" s="157"/>
      <c r="HM25" s="157"/>
      <c r="HN25" s="157"/>
      <c r="HO25" s="157"/>
      <c r="HP25" s="157"/>
      <c r="HQ25" s="157"/>
      <c r="HR25" s="157"/>
      <c r="HS25" s="157"/>
      <c r="HT25" s="157"/>
    </row>
    <row r="26" spans="1:228" s="69" customFormat="1" ht="15.75" customHeight="1" x14ac:dyDescent="0.3">
      <c r="A26" s="12"/>
      <c r="B26" s="119"/>
      <c r="C26" s="358" t="s">
        <v>107</v>
      </c>
      <c r="D26" s="358"/>
      <c r="E26" s="120">
        <v>15</v>
      </c>
      <c r="F26" s="120">
        <v>425</v>
      </c>
      <c r="G26" s="120"/>
      <c r="H26" s="120">
        <v>20</v>
      </c>
      <c r="I26" s="120">
        <v>651</v>
      </c>
      <c r="J26" s="120"/>
      <c r="K26" s="120">
        <v>12</v>
      </c>
      <c r="L26" s="120">
        <v>25</v>
      </c>
      <c r="M26" s="152"/>
      <c r="N26" s="133">
        <v>9</v>
      </c>
      <c r="O26" s="133">
        <v>397</v>
      </c>
      <c r="P26" s="133"/>
      <c r="Q26" s="133">
        <v>12</v>
      </c>
      <c r="R26" s="133">
        <v>725</v>
      </c>
      <c r="S26"/>
      <c r="T26" s="134">
        <f t="shared" si="1"/>
        <v>24</v>
      </c>
      <c r="U26" s="134">
        <f t="shared" si="2"/>
        <v>822</v>
      </c>
      <c r="V26" s="134">
        <f>'T1 Population Summary'!W26-'T3 Tsu Casualties 15 Min '!U26</f>
        <v>279</v>
      </c>
      <c r="W26" s="136"/>
      <c r="X26" s="134">
        <f t="shared" si="3"/>
        <v>32</v>
      </c>
      <c r="Y26" s="134">
        <f t="shared" si="4"/>
        <v>1376</v>
      </c>
      <c r="Z26" s="134">
        <f>'T1 Population Summary'!X26-'T3 Tsu Casualties 15 Min '!Y26</f>
        <v>508</v>
      </c>
      <c r="AA26" s="136"/>
      <c r="AB26" s="134">
        <f t="shared" si="5"/>
        <v>12</v>
      </c>
      <c r="AC26" s="134">
        <f t="shared" si="6"/>
        <v>25</v>
      </c>
      <c r="AD26" s="136"/>
      <c r="AE26" s="134">
        <f t="shared" si="7"/>
        <v>68</v>
      </c>
      <c r="AF26" s="134">
        <f t="shared" si="8"/>
        <v>2223</v>
      </c>
      <c r="AG26" s="134">
        <f t="shared" si="9"/>
        <v>2291</v>
      </c>
      <c r="AH26" s="134">
        <f>'T1 Population Summary'!Z26-'T3 Tsu Casualties 15 Min '!AF26</f>
        <v>802</v>
      </c>
      <c r="AI26" s="135">
        <f>AG26/'T1 Population Summary'!Z26</f>
        <v>0.75735537190082647</v>
      </c>
      <c r="AJ26" s="138"/>
      <c r="AK26" s="139"/>
      <c r="AL26" s="357" t="s">
        <v>107</v>
      </c>
      <c r="AM26" s="3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157"/>
      <c r="DY26" s="157"/>
      <c r="DZ26" s="157"/>
      <c r="EA26" s="157"/>
      <c r="EB26" s="157"/>
      <c r="EC26" s="157"/>
      <c r="ED26" s="157"/>
      <c r="EE26" s="157"/>
      <c r="EF26" s="157"/>
      <c r="EG26" s="157"/>
      <c r="EH26" s="157"/>
      <c r="EI26" s="157"/>
      <c r="EJ26" s="157"/>
      <c r="EK26" s="157"/>
      <c r="EL26" s="157"/>
      <c r="EM26" s="157"/>
      <c r="EN26" s="157"/>
      <c r="EO26" s="157"/>
      <c r="EP26" s="157"/>
      <c r="EQ26" s="157"/>
      <c r="ER26" s="157"/>
      <c r="ES26" s="157"/>
      <c r="ET26" s="157"/>
      <c r="EU26" s="157"/>
      <c r="EV26" s="157"/>
      <c r="EW26" s="157"/>
      <c r="EX26" s="157"/>
      <c r="EY26" s="157"/>
      <c r="EZ26" s="157"/>
      <c r="FA26" s="157"/>
      <c r="FB26" s="157"/>
      <c r="FC26" s="157"/>
      <c r="FD26" s="157"/>
      <c r="FE26" s="157"/>
      <c r="FF26" s="157"/>
      <c r="FG26" s="157"/>
      <c r="FH26" s="157"/>
      <c r="FI26" s="157"/>
      <c r="FJ26" s="157"/>
      <c r="FK26" s="157"/>
      <c r="FL26" s="157"/>
      <c r="FM26" s="157"/>
      <c r="FN26" s="157"/>
      <c r="FO26" s="157"/>
      <c r="FP26" s="157"/>
      <c r="FQ26" s="157"/>
      <c r="FR26" s="157"/>
      <c r="FS26" s="157"/>
      <c r="FT26" s="157"/>
      <c r="FU26" s="157"/>
      <c r="FV26" s="157"/>
      <c r="FW26" s="157"/>
      <c r="FX26" s="157"/>
      <c r="FY26" s="157"/>
      <c r="FZ26" s="157"/>
      <c r="GA26" s="157"/>
      <c r="GB26" s="157"/>
      <c r="GC26" s="157"/>
      <c r="GD26" s="157"/>
      <c r="GE26" s="157"/>
      <c r="GF26" s="157"/>
      <c r="GG26" s="157"/>
      <c r="GH26" s="157"/>
      <c r="GI26" s="157"/>
      <c r="GJ26" s="157"/>
      <c r="GK26" s="157"/>
      <c r="GL26" s="157"/>
      <c r="GM26" s="157"/>
      <c r="GN26" s="157"/>
      <c r="GO26" s="157"/>
      <c r="GP26" s="157"/>
      <c r="GQ26" s="157"/>
      <c r="GR26" s="157"/>
      <c r="GS26" s="157"/>
      <c r="GT26" s="157"/>
      <c r="GU26" s="157"/>
      <c r="GV26" s="157"/>
      <c r="GW26" s="157"/>
      <c r="GX26" s="157"/>
      <c r="GY26" s="157"/>
      <c r="GZ26" s="157"/>
      <c r="HA26" s="157"/>
      <c r="HB26" s="157"/>
      <c r="HC26" s="157"/>
      <c r="HD26" s="157"/>
      <c r="HE26" s="157"/>
      <c r="HF26" s="157"/>
      <c r="HG26" s="157"/>
      <c r="HH26" s="157"/>
      <c r="HI26" s="157"/>
      <c r="HJ26" s="157"/>
      <c r="HK26" s="157"/>
      <c r="HL26" s="157"/>
      <c r="HM26" s="157"/>
      <c r="HN26" s="157"/>
      <c r="HO26" s="157"/>
      <c r="HP26" s="157"/>
      <c r="HQ26" s="157"/>
      <c r="HR26" s="157"/>
      <c r="HS26" s="157"/>
      <c r="HT26" s="157"/>
    </row>
    <row r="27" spans="1:228" s="70" customFormat="1" ht="15.75" customHeight="1" x14ac:dyDescent="0.3">
      <c r="A27" s="12"/>
      <c r="B27" s="119"/>
      <c r="C27" s="358" t="s">
        <v>108</v>
      </c>
      <c r="D27" s="358"/>
      <c r="E27" s="120">
        <v>0</v>
      </c>
      <c r="F27" s="120">
        <v>3</v>
      </c>
      <c r="G27" s="120"/>
      <c r="H27" s="120">
        <v>0</v>
      </c>
      <c r="I27" s="120">
        <v>4</v>
      </c>
      <c r="J27" s="120"/>
      <c r="K27" s="120">
        <v>0</v>
      </c>
      <c r="L27" s="120">
        <v>0</v>
      </c>
      <c r="M27" s="152"/>
      <c r="N27" s="133">
        <v>0</v>
      </c>
      <c r="O27" s="133">
        <v>4</v>
      </c>
      <c r="P27" s="133"/>
      <c r="Q27" s="133">
        <v>0</v>
      </c>
      <c r="R27" s="133">
        <v>6</v>
      </c>
      <c r="S27"/>
      <c r="T27" s="134">
        <f t="shared" si="1"/>
        <v>0</v>
      </c>
      <c r="U27" s="134">
        <f t="shared" si="2"/>
        <v>7</v>
      </c>
      <c r="V27" s="134">
        <f>'T1 Population Summary'!W27-'T3 Tsu Casualties 15 Min '!U27</f>
        <v>1446</v>
      </c>
      <c r="W27" s="136"/>
      <c r="X27" s="134">
        <f t="shared" si="3"/>
        <v>0</v>
      </c>
      <c r="Y27" s="134">
        <f t="shared" si="4"/>
        <v>10</v>
      </c>
      <c r="Z27" s="134">
        <f>'T1 Population Summary'!X27-'T3 Tsu Casualties 15 Min '!Y27</f>
        <v>414</v>
      </c>
      <c r="AA27" s="136"/>
      <c r="AB27" s="134">
        <f t="shared" si="5"/>
        <v>0</v>
      </c>
      <c r="AC27" s="134">
        <f t="shared" si="6"/>
        <v>0</v>
      </c>
      <c r="AD27" s="136"/>
      <c r="AE27" s="134">
        <f t="shared" si="7"/>
        <v>0</v>
      </c>
      <c r="AF27" s="134">
        <f t="shared" si="8"/>
        <v>17</v>
      </c>
      <c r="AG27" s="134">
        <f t="shared" si="9"/>
        <v>17</v>
      </c>
      <c r="AH27" s="134">
        <f>'T1 Population Summary'!Z27-'T3 Tsu Casualties 15 Min '!AF27</f>
        <v>1927</v>
      </c>
      <c r="AI27" s="135">
        <f>AG27/'T1 Population Summary'!Z27</f>
        <v>8.7448559670781894E-3</v>
      </c>
      <c r="AJ27" s="138"/>
      <c r="AK27" s="139"/>
      <c r="AL27" s="357" t="s">
        <v>108</v>
      </c>
      <c r="AM27" s="357"/>
      <c r="AN27" s="157"/>
      <c r="AO27" s="157"/>
      <c r="AP27" s="157"/>
      <c r="AQ27" s="157"/>
      <c r="AR27" s="157"/>
      <c r="AS27" s="157"/>
      <c r="AT27" s="157"/>
      <c r="AU27" s="157"/>
      <c r="AV27" s="157"/>
      <c r="AW27" s="157"/>
      <c r="AX27" s="157"/>
      <c r="AY27" s="157"/>
      <c r="AZ27" s="157"/>
      <c r="BA27" s="157"/>
      <c r="BB27" s="157"/>
      <c r="BC27" s="157"/>
      <c r="BD27" s="157"/>
      <c r="BE27" s="157"/>
      <c r="BF27" s="157"/>
      <c r="BG27" s="157"/>
      <c r="BH27" s="157"/>
      <c r="BI27" s="157"/>
      <c r="BJ27" s="157"/>
      <c r="BK27" s="157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7"/>
      <c r="FF27" s="157"/>
      <c r="FG27" s="157"/>
      <c r="FH27" s="157"/>
      <c r="FI27" s="157"/>
      <c r="FJ27" s="157"/>
      <c r="FK27" s="157"/>
      <c r="FL27" s="157"/>
      <c r="FM27" s="157"/>
      <c r="FN27" s="157"/>
      <c r="FO27" s="157"/>
      <c r="FP27" s="157"/>
      <c r="FQ27" s="157"/>
      <c r="FR27" s="157"/>
      <c r="FS27" s="157"/>
      <c r="FT27" s="157"/>
      <c r="FU27" s="157"/>
      <c r="FV27" s="157"/>
      <c r="FW27" s="157"/>
      <c r="FX27" s="157"/>
      <c r="FY27" s="157"/>
      <c r="FZ27" s="157"/>
      <c r="GA27" s="157"/>
      <c r="GB27" s="157"/>
      <c r="GC27" s="157"/>
      <c r="GD27" s="157"/>
      <c r="GE27" s="157"/>
      <c r="GF27" s="157"/>
      <c r="GG27" s="157"/>
      <c r="GH27" s="157"/>
      <c r="GI27" s="157"/>
      <c r="GJ27" s="157"/>
      <c r="GK27" s="157"/>
      <c r="GL27" s="157"/>
      <c r="GM27" s="157"/>
      <c r="GN27" s="157"/>
      <c r="GO27" s="157"/>
      <c r="GP27" s="157"/>
      <c r="GQ27" s="157"/>
      <c r="GR27" s="157"/>
      <c r="GS27" s="157"/>
      <c r="GT27" s="157"/>
      <c r="GU27" s="157"/>
      <c r="GV27" s="157"/>
      <c r="GW27" s="157"/>
      <c r="GX27" s="157"/>
      <c r="GY27" s="157"/>
      <c r="GZ27" s="157"/>
      <c r="HA27" s="157"/>
      <c r="HB27" s="157"/>
      <c r="HC27" s="157"/>
      <c r="HD27" s="157"/>
      <c r="HE27" s="157"/>
      <c r="HF27" s="157"/>
      <c r="HG27" s="157"/>
      <c r="HH27" s="157"/>
      <c r="HI27" s="157"/>
      <c r="HJ27" s="157"/>
      <c r="HK27" s="157"/>
      <c r="HL27" s="157"/>
      <c r="HM27" s="157"/>
      <c r="HN27" s="157"/>
      <c r="HO27" s="157"/>
      <c r="HP27" s="157"/>
      <c r="HQ27" s="157"/>
      <c r="HR27" s="157"/>
      <c r="HS27" s="157"/>
      <c r="HT27" s="157"/>
    </row>
    <row r="28" spans="1:228" s="69" customFormat="1" ht="15.75" customHeight="1" x14ac:dyDescent="0.3">
      <c r="A28" s="12"/>
      <c r="B28" s="119"/>
      <c r="C28" s="358" t="s">
        <v>109</v>
      </c>
      <c r="D28" s="358"/>
      <c r="E28" s="120">
        <v>6</v>
      </c>
      <c r="F28" s="120">
        <v>397</v>
      </c>
      <c r="G28" s="120"/>
      <c r="H28" s="120">
        <v>6</v>
      </c>
      <c r="I28" s="120">
        <v>476</v>
      </c>
      <c r="J28" s="120"/>
      <c r="K28" s="120">
        <v>0</v>
      </c>
      <c r="L28" s="120">
        <v>6</v>
      </c>
      <c r="M28" s="152"/>
      <c r="N28" s="133">
        <v>6</v>
      </c>
      <c r="O28" s="133">
        <v>296</v>
      </c>
      <c r="P28" s="133"/>
      <c r="Q28" s="133">
        <v>10</v>
      </c>
      <c r="R28" s="133">
        <v>658</v>
      </c>
      <c r="S28"/>
      <c r="T28" s="134">
        <f t="shared" si="1"/>
        <v>12</v>
      </c>
      <c r="U28" s="134">
        <f t="shared" si="2"/>
        <v>693</v>
      </c>
      <c r="V28" s="134">
        <f>'T1 Population Summary'!W28-'T3 Tsu Casualties 15 Min '!U28</f>
        <v>677</v>
      </c>
      <c r="W28" s="136"/>
      <c r="X28" s="134">
        <f t="shared" si="3"/>
        <v>16</v>
      </c>
      <c r="Y28" s="134">
        <f t="shared" si="4"/>
        <v>1134</v>
      </c>
      <c r="Z28" s="134">
        <f>'T1 Population Summary'!X28-'T3 Tsu Casualties 15 Min '!Y28</f>
        <v>990</v>
      </c>
      <c r="AA28" s="136"/>
      <c r="AB28" s="134">
        <f t="shared" si="5"/>
        <v>0</v>
      </c>
      <c r="AC28" s="134">
        <f t="shared" si="6"/>
        <v>6</v>
      </c>
      <c r="AD28" s="136"/>
      <c r="AE28" s="134">
        <f t="shared" si="7"/>
        <v>28</v>
      </c>
      <c r="AF28" s="134">
        <f t="shared" si="8"/>
        <v>1833</v>
      </c>
      <c r="AG28" s="134">
        <f t="shared" si="9"/>
        <v>1861</v>
      </c>
      <c r="AH28" s="134">
        <f>'T1 Population Summary'!Z28-'T3 Tsu Casualties 15 Min '!AF28</f>
        <v>1699</v>
      </c>
      <c r="AI28" s="135">
        <f>AG28/'T1 Population Summary'!Z28</f>
        <v>0.52689694224235561</v>
      </c>
      <c r="AJ28" s="138"/>
      <c r="AK28" s="139"/>
      <c r="AL28" s="357" t="s">
        <v>109</v>
      </c>
      <c r="AM28" s="3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  <c r="EE28" s="157"/>
      <c r="EF28" s="157"/>
      <c r="EG28" s="157"/>
      <c r="EH28" s="157"/>
      <c r="EI28" s="157"/>
      <c r="EJ28" s="157"/>
      <c r="EK28" s="157"/>
      <c r="EL28" s="157"/>
      <c r="EM28" s="157"/>
      <c r="EN28" s="157"/>
      <c r="EO28" s="157"/>
      <c r="EP28" s="157"/>
      <c r="EQ28" s="157"/>
      <c r="ER28" s="157"/>
      <c r="ES28" s="157"/>
      <c r="ET28" s="157"/>
      <c r="EU28" s="157"/>
      <c r="EV28" s="157"/>
      <c r="EW28" s="157"/>
      <c r="EX28" s="157"/>
      <c r="EY28" s="157"/>
      <c r="EZ28" s="157"/>
      <c r="FA28" s="157"/>
      <c r="FB28" s="157"/>
      <c r="FC28" s="157"/>
      <c r="FD28" s="157"/>
      <c r="FE28" s="157"/>
      <c r="FF28" s="157"/>
      <c r="FG28" s="157"/>
      <c r="FH28" s="157"/>
      <c r="FI28" s="157"/>
      <c r="FJ28" s="157"/>
      <c r="FK28" s="157"/>
      <c r="FL28" s="157"/>
      <c r="FM28" s="157"/>
      <c r="FN28" s="157"/>
      <c r="FO28" s="157"/>
      <c r="FP28" s="157"/>
      <c r="FQ28" s="157"/>
      <c r="FR28" s="157"/>
      <c r="FS28" s="157"/>
      <c r="FT28" s="157"/>
      <c r="FU28" s="157"/>
      <c r="FV28" s="157"/>
      <c r="FW28" s="157"/>
      <c r="FX28" s="157"/>
      <c r="FY28" s="157"/>
      <c r="FZ28" s="157"/>
      <c r="GA28" s="157"/>
      <c r="GB28" s="157"/>
      <c r="GC28" s="157"/>
      <c r="GD28" s="157"/>
      <c r="GE28" s="157"/>
      <c r="GF28" s="157"/>
      <c r="GG28" s="157"/>
      <c r="GH28" s="157"/>
      <c r="GI28" s="157"/>
      <c r="GJ28" s="157"/>
      <c r="GK28" s="157"/>
      <c r="GL28" s="157"/>
      <c r="GM28" s="157"/>
      <c r="GN28" s="157"/>
      <c r="GO28" s="157"/>
      <c r="GP28" s="157"/>
      <c r="GQ28" s="157"/>
      <c r="GR28" s="157"/>
      <c r="GS28" s="157"/>
      <c r="GT28" s="157"/>
      <c r="GU28" s="157"/>
      <c r="GV28" s="157"/>
      <c r="GW28" s="157"/>
      <c r="GX28" s="157"/>
      <c r="GY28" s="157"/>
      <c r="GZ28" s="157"/>
      <c r="HA28" s="157"/>
      <c r="HB28" s="157"/>
      <c r="HC28" s="157"/>
      <c r="HD28" s="157"/>
      <c r="HE28" s="157"/>
      <c r="HF28" s="157"/>
      <c r="HG28" s="157"/>
      <c r="HH28" s="157"/>
      <c r="HI28" s="157"/>
      <c r="HJ28" s="157"/>
      <c r="HK28" s="157"/>
      <c r="HL28" s="157"/>
      <c r="HM28" s="157"/>
      <c r="HN28" s="157"/>
      <c r="HO28" s="157"/>
      <c r="HP28" s="157"/>
      <c r="HQ28" s="157"/>
      <c r="HR28" s="157"/>
      <c r="HS28" s="157"/>
      <c r="HT28" s="157"/>
    </row>
    <row r="29" spans="1:228" s="70" customFormat="1" ht="15.75" customHeight="1" x14ac:dyDescent="0.3">
      <c r="A29" s="12"/>
      <c r="B29" s="119"/>
      <c r="C29" s="359" t="s">
        <v>110</v>
      </c>
      <c r="D29" s="359"/>
      <c r="E29" s="120">
        <v>32</v>
      </c>
      <c r="F29" s="120">
        <v>1613</v>
      </c>
      <c r="G29" s="120"/>
      <c r="H29" s="120">
        <v>47</v>
      </c>
      <c r="I29" s="120">
        <v>2485</v>
      </c>
      <c r="J29" s="120"/>
      <c r="K29" s="120">
        <v>1</v>
      </c>
      <c r="L29" s="120">
        <v>59</v>
      </c>
      <c r="M29" s="152"/>
      <c r="N29" s="133">
        <v>26</v>
      </c>
      <c r="O29" s="133">
        <v>1370</v>
      </c>
      <c r="P29" s="133"/>
      <c r="Q29" s="133">
        <v>60</v>
      </c>
      <c r="R29" s="133">
        <v>2792</v>
      </c>
      <c r="S29"/>
      <c r="T29" s="134">
        <f t="shared" si="1"/>
        <v>58</v>
      </c>
      <c r="U29" s="134">
        <f t="shared" si="2"/>
        <v>2983</v>
      </c>
      <c r="V29" s="134">
        <f>'T1 Population Summary'!W29-'T3 Tsu Casualties 15 Min '!U29</f>
        <v>491</v>
      </c>
      <c r="W29" s="136"/>
      <c r="X29" s="134">
        <f t="shared" si="3"/>
        <v>107</v>
      </c>
      <c r="Y29" s="134">
        <f t="shared" si="4"/>
        <v>5277</v>
      </c>
      <c r="Z29" s="134">
        <f>'T1 Population Summary'!X29-'T3 Tsu Casualties 15 Min '!Y29</f>
        <v>709</v>
      </c>
      <c r="AA29" s="136"/>
      <c r="AB29" s="134">
        <f t="shared" si="5"/>
        <v>1</v>
      </c>
      <c r="AC29" s="134">
        <f t="shared" si="6"/>
        <v>59</v>
      </c>
      <c r="AD29" s="136"/>
      <c r="AE29" s="134">
        <f t="shared" si="7"/>
        <v>166</v>
      </c>
      <c r="AF29" s="134">
        <f t="shared" si="8"/>
        <v>8319</v>
      </c>
      <c r="AG29" s="134">
        <f t="shared" si="9"/>
        <v>8485</v>
      </c>
      <c r="AH29" s="134">
        <f>'T1 Population Summary'!Z29-'T3 Tsu Casualties 15 Min '!AF29</f>
        <v>1211</v>
      </c>
      <c r="AI29" s="135">
        <f>AG29/'T1 Population Summary'!Z29</f>
        <v>0.89034627492130114</v>
      </c>
      <c r="AJ29" s="138"/>
      <c r="AK29" s="139"/>
      <c r="AL29" s="360" t="s">
        <v>110</v>
      </c>
      <c r="AM29" s="360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  <c r="EE29" s="157"/>
      <c r="EF29" s="157"/>
      <c r="EG29" s="157"/>
      <c r="EH29" s="157"/>
      <c r="EI29" s="157"/>
      <c r="EJ29" s="157"/>
      <c r="EK29" s="157"/>
      <c r="EL29" s="157"/>
      <c r="EM29" s="157"/>
      <c r="EN29" s="157"/>
      <c r="EO29" s="157"/>
      <c r="EP29" s="157"/>
      <c r="EQ29" s="157"/>
      <c r="ER29" s="157"/>
      <c r="ES29" s="157"/>
      <c r="ET29" s="157"/>
      <c r="EU29" s="157"/>
      <c r="EV29" s="157"/>
      <c r="EW29" s="157"/>
      <c r="EX29" s="157"/>
      <c r="EY29" s="157"/>
      <c r="EZ29" s="157"/>
      <c r="FA29" s="157"/>
      <c r="FB29" s="157"/>
      <c r="FC29" s="157"/>
      <c r="FD29" s="157"/>
      <c r="FE29" s="157"/>
      <c r="FF29" s="157"/>
      <c r="FG29" s="157"/>
      <c r="FH29" s="157"/>
      <c r="FI29" s="157"/>
      <c r="FJ29" s="157"/>
      <c r="FK29" s="157"/>
      <c r="FL29" s="157"/>
      <c r="FM29" s="157"/>
      <c r="FN29" s="157"/>
      <c r="FO29" s="157"/>
      <c r="FP29" s="157"/>
      <c r="FQ29" s="157"/>
      <c r="FR29" s="157"/>
      <c r="FS29" s="157"/>
      <c r="FT29" s="157"/>
      <c r="FU29" s="157"/>
      <c r="FV29" s="157"/>
      <c r="FW29" s="157"/>
      <c r="FX29" s="157"/>
      <c r="FY29" s="157"/>
      <c r="FZ29" s="157"/>
      <c r="GA29" s="157"/>
      <c r="GB29" s="157"/>
      <c r="GC29" s="157"/>
      <c r="GD29" s="157"/>
      <c r="GE29" s="157"/>
      <c r="GF29" s="157"/>
      <c r="GG29" s="157"/>
      <c r="GH29" s="157"/>
      <c r="GI29" s="157"/>
      <c r="GJ29" s="157"/>
      <c r="GK29" s="157"/>
      <c r="GL29" s="157"/>
      <c r="GM29" s="157"/>
      <c r="GN29" s="157"/>
      <c r="GO29" s="157"/>
      <c r="GP29" s="157"/>
      <c r="GQ29" s="157"/>
      <c r="GR29" s="157"/>
      <c r="GS29" s="157"/>
      <c r="GT29" s="157"/>
      <c r="GU29" s="157"/>
      <c r="GV29" s="157"/>
      <c r="GW29" s="157"/>
      <c r="GX29" s="157"/>
      <c r="GY29" s="157"/>
      <c r="GZ29" s="157"/>
      <c r="HA29" s="157"/>
      <c r="HB29" s="157"/>
      <c r="HC29" s="157"/>
      <c r="HD29" s="157"/>
      <c r="HE29" s="157"/>
      <c r="HF29" s="157"/>
      <c r="HG29" s="157"/>
      <c r="HH29" s="157"/>
      <c r="HI29" s="157"/>
      <c r="HJ29" s="157"/>
      <c r="HK29" s="157"/>
      <c r="HL29" s="157"/>
      <c r="HM29" s="157"/>
      <c r="HN29" s="157"/>
      <c r="HO29" s="157"/>
      <c r="HP29" s="157"/>
      <c r="HQ29" s="157"/>
      <c r="HR29" s="157"/>
      <c r="HS29" s="157"/>
      <c r="HT29" s="157"/>
    </row>
    <row r="30" spans="1:228" s="69" customFormat="1" ht="30.75" customHeight="1" x14ac:dyDescent="0.3">
      <c r="A30" s="12"/>
      <c r="B30" s="119"/>
      <c r="C30" s="356" t="s">
        <v>140</v>
      </c>
      <c r="D30" s="356"/>
      <c r="E30" s="120">
        <v>25</v>
      </c>
      <c r="F30" s="120">
        <v>937</v>
      </c>
      <c r="G30" s="120"/>
      <c r="H30" s="120">
        <v>52</v>
      </c>
      <c r="I30" s="120">
        <v>2268</v>
      </c>
      <c r="J30" s="120"/>
      <c r="K30" s="120">
        <v>1</v>
      </c>
      <c r="L30" s="120">
        <v>13</v>
      </c>
      <c r="M30" s="152"/>
      <c r="N30" s="133">
        <v>31</v>
      </c>
      <c r="O30" s="133">
        <v>1199</v>
      </c>
      <c r="P30" s="133"/>
      <c r="Q30" s="133">
        <v>45</v>
      </c>
      <c r="R30" s="133">
        <v>2156</v>
      </c>
      <c r="S30"/>
      <c r="T30" s="134">
        <f t="shared" si="1"/>
        <v>56</v>
      </c>
      <c r="U30" s="134">
        <f t="shared" si="2"/>
        <v>2136</v>
      </c>
      <c r="V30" s="134">
        <f>'T1 Population Summary'!W30-'T3 Tsu Casualties 15 Min '!U30</f>
        <v>1116</v>
      </c>
      <c r="W30" s="136"/>
      <c r="X30" s="134">
        <f t="shared" si="3"/>
        <v>97</v>
      </c>
      <c r="Y30" s="134">
        <f t="shared" si="4"/>
        <v>4424</v>
      </c>
      <c r="Z30" s="134">
        <f>'T1 Population Summary'!X30-'T3 Tsu Casualties 15 Min '!Y30</f>
        <v>1447</v>
      </c>
      <c r="AA30" s="136"/>
      <c r="AB30" s="134">
        <f t="shared" si="5"/>
        <v>1</v>
      </c>
      <c r="AC30" s="134">
        <f t="shared" si="6"/>
        <v>13</v>
      </c>
      <c r="AD30" s="136"/>
      <c r="AE30" s="134">
        <f t="shared" si="7"/>
        <v>154</v>
      </c>
      <c r="AF30" s="134">
        <f t="shared" si="8"/>
        <v>6573</v>
      </c>
      <c r="AG30" s="134">
        <f t="shared" si="9"/>
        <v>6727</v>
      </c>
      <c r="AH30" s="134">
        <f>'T1 Population Summary'!Z30-'T3 Tsu Casualties 15 Min '!AF30</f>
        <v>2572</v>
      </c>
      <c r="AI30" s="135">
        <f>AG30/'T1 Population Summary'!Z30</f>
        <v>0.735593220338983</v>
      </c>
      <c r="AJ30" s="138"/>
      <c r="AK30" s="139"/>
      <c r="AL30" s="357" t="s">
        <v>111</v>
      </c>
      <c r="AM30" s="3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  <c r="EE30" s="157"/>
      <c r="EF30" s="157"/>
      <c r="EG30" s="157"/>
      <c r="EH30" s="157"/>
      <c r="EI30" s="157"/>
      <c r="EJ30" s="157"/>
      <c r="EK30" s="157"/>
      <c r="EL30" s="157"/>
      <c r="EM30" s="157"/>
      <c r="EN30" s="157"/>
      <c r="EO30" s="157"/>
      <c r="EP30" s="157"/>
      <c r="EQ30" s="157"/>
      <c r="ER30" s="157"/>
      <c r="ES30" s="157"/>
      <c r="ET30" s="157"/>
      <c r="EU30" s="157"/>
      <c r="EV30" s="157"/>
      <c r="EW30" s="157"/>
      <c r="EX30" s="157"/>
      <c r="EY30" s="157"/>
      <c r="EZ30" s="157"/>
      <c r="FA30" s="157"/>
      <c r="FB30" s="157"/>
      <c r="FC30" s="157"/>
      <c r="FD30" s="157"/>
      <c r="FE30" s="157"/>
      <c r="FF30" s="157"/>
      <c r="FG30" s="157"/>
      <c r="FH30" s="157"/>
      <c r="FI30" s="157"/>
      <c r="FJ30" s="157"/>
      <c r="FK30" s="157"/>
      <c r="FL30" s="157"/>
      <c r="FM30" s="157"/>
      <c r="FN30" s="157"/>
      <c r="FO30" s="157"/>
      <c r="FP30" s="157"/>
      <c r="FQ30" s="157"/>
      <c r="FR30" s="157"/>
      <c r="FS30" s="157"/>
      <c r="FT30" s="157"/>
      <c r="FU30" s="157"/>
      <c r="FV30" s="157"/>
      <c r="FW30" s="157"/>
      <c r="FX30" s="157"/>
      <c r="FY30" s="157"/>
      <c r="FZ30" s="157"/>
      <c r="GA30" s="157"/>
      <c r="GB30" s="157"/>
      <c r="GC30" s="157"/>
      <c r="GD30" s="157"/>
      <c r="GE30" s="157"/>
      <c r="GF30" s="157"/>
      <c r="GG30" s="157"/>
      <c r="GH30" s="157"/>
      <c r="GI30" s="157"/>
      <c r="GJ30" s="157"/>
      <c r="GK30" s="157"/>
      <c r="GL30" s="157"/>
      <c r="GM30" s="157"/>
      <c r="GN30" s="157"/>
      <c r="GO30" s="157"/>
      <c r="GP30" s="157"/>
      <c r="GQ30" s="157"/>
      <c r="GR30" s="157"/>
      <c r="GS30" s="157"/>
      <c r="GT30" s="157"/>
      <c r="GU30" s="157"/>
      <c r="GV30" s="157"/>
      <c r="GW30" s="157"/>
      <c r="GX30" s="157"/>
      <c r="GY30" s="157"/>
      <c r="GZ30" s="157"/>
      <c r="HA30" s="157"/>
      <c r="HB30" s="157"/>
      <c r="HC30" s="157"/>
      <c r="HD30" s="157"/>
      <c r="HE30" s="157"/>
      <c r="HF30" s="157"/>
      <c r="HG30" s="157"/>
      <c r="HH30" s="157"/>
      <c r="HI30" s="157"/>
      <c r="HJ30" s="157"/>
      <c r="HK30" s="157"/>
      <c r="HL30" s="157"/>
      <c r="HM30" s="157"/>
      <c r="HN30" s="157"/>
      <c r="HO30" s="157"/>
      <c r="HP30" s="157"/>
      <c r="HQ30" s="157"/>
      <c r="HR30" s="157"/>
      <c r="HS30" s="157"/>
      <c r="HT30" s="157"/>
    </row>
    <row r="31" spans="1:228" s="70" customFormat="1" ht="30.75" customHeight="1" x14ac:dyDescent="0.3">
      <c r="A31" s="12"/>
      <c r="B31" s="119"/>
      <c r="C31" s="356" t="s">
        <v>141</v>
      </c>
      <c r="D31" s="356"/>
      <c r="E31" s="120">
        <v>29</v>
      </c>
      <c r="F31" s="120">
        <v>263</v>
      </c>
      <c r="G31" s="120"/>
      <c r="H31" s="120">
        <v>98</v>
      </c>
      <c r="I31" s="120">
        <v>989</v>
      </c>
      <c r="J31" s="120"/>
      <c r="K31" s="120">
        <v>1</v>
      </c>
      <c r="L31" s="120">
        <v>8</v>
      </c>
      <c r="M31" s="152"/>
      <c r="N31" s="133">
        <v>49</v>
      </c>
      <c r="O31" s="133">
        <v>385</v>
      </c>
      <c r="P31" s="133"/>
      <c r="Q31" s="133">
        <v>107</v>
      </c>
      <c r="R31" s="133">
        <v>978</v>
      </c>
      <c r="S31"/>
      <c r="T31" s="134">
        <f t="shared" si="1"/>
        <v>78</v>
      </c>
      <c r="U31" s="134">
        <f t="shared" si="2"/>
        <v>648</v>
      </c>
      <c r="V31" s="134">
        <f>'T1 Population Summary'!W31-'T3 Tsu Casualties 15 Min '!U31</f>
        <v>1688</v>
      </c>
      <c r="W31" s="136"/>
      <c r="X31" s="134">
        <f t="shared" si="3"/>
        <v>205</v>
      </c>
      <c r="Y31" s="134">
        <f t="shared" si="4"/>
        <v>1967</v>
      </c>
      <c r="Z31" s="134">
        <f>'T1 Population Summary'!X31-'T3 Tsu Casualties 15 Min '!Y31</f>
        <v>4647</v>
      </c>
      <c r="AA31" s="136"/>
      <c r="AB31" s="134">
        <f t="shared" si="5"/>
        <v>1</v>
      </c>
      <c r="AC31" s="134">
        <f t="shared" si="6"/>
        <v>8</v>
      </c>
      <c r="AD31" s="136"/>
      <c r="AE31" s="134">
        <f t="shared" si="7"/>
        <v>284</v>
      </c>
      <c r="AF31" s="134">
        <f t="shared" si="8"/>
        <v>2623</v>
      </c>
      <c r="AG31" s="134">
        <f t="shared" si="9"/>
        <v>2907</v>
      </c>
      <c r="AH31" s="134">
        <f>'T1 Population Summary'!Z31-'T3 Tsu Casualties 15 Min '!AF31</f>
        <v>6359</v>
      </c>
      <c r="AI31" s="135">
        <f>AG31/'T1 Population Summary'!Z31</f>
        <v>0.32364729458917835</v>
      </c>
      <c r="AJ31" s="138"/>
      <c r="AK31" s="139"/>
      <c r="AL31" s="357" t="s">
        <v>112</v>
      </c>
      <c r="AM31" s="3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  <c r="DE31" s="157"/>
      <c r="DF31" s="157"/>
      <c r="DG31" s="157"/>
      <c r="DH31" s="157"/>
      <c r="DI31" s="157"/>
      <c r="DJ31" s="157"/>
      <c r="DK31" s="157"/>
      <c r="DL31" s="157"/>
      <c r="DM31" s="157"/>
      <c r="DN31" s="157"/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7"/>
      <c r="EU31" s="157"/>
      <c r="EV31" s="157"/>
      <c r="EW31" s="157"/>
      <c r="EX31" s="157"/>
      <c r="EY31" s="157"/>
      <c r="EZ31" s="157"/>
      <c r="FA31" s="157"/>
      <c r="FB31" s="157"/>
      <c r="FC31" s="157"/>
      <c r="FD31" s="157"/>
      <c r="FE31" s="157"/>
      <c r="FF31" s="157"/>
      <c r="FG31" s="157"/>
      <c r="FH31" s="157"/>
      <c r="FI31" s="157"/>
      <c r="FJ31" s="157"/>
      <c r="FK31" s="157"/>
      <c r="FL31" s="157"/>
      <c r="FM31" s="157"/>
      <c r="FN31" s="157"/>
      <c r="FO31" s="157"/>
      <c r="FP31" s="157"/>
      <c r="FQ31" s="157"/>
      <c r="FR31" s="157"/>
      <c r="FS31" s="157"/>
      <c r="FT31" s="157"/>
      <c r="FU31" s="157"/>
      <c r="FV31" s="157"/>
      <c r="FW31" s="157"/>
      <c r="FX31" s="157"/>
      <c r="FY31" s="157"/>
      <c r="FZ31" s="157"/>
      <c r="GA31" s="157"/>
      <c r="GB31" s="157"/>
      <c r="GC31" s="157"/>
      <c r="GD31" s="157"/>
      <c r="GE31" s="157"/>
      <c r="GF31" s="157"/>
      <c r="GG31" s="157"/>
      <c r="GH31" s="157"/>
      <c r="GI31" s="157"/>
      <c r="GJ31" s="157"/>
      <c r="GK31" s="157"/>
      <c r="GL31" s="157"/>
      <c r="GM31" s="157"/>
      <c r="GN31" s="157"/>
      <c r="GO31" s="157"/>
      <c r="GP31" s="157"/>
      <c r="GQ31" s="157"/>
      <c r="GR31" s="157"/>
      <c r="GS31" s="157"/>
      <c r="GT31" s="157"/>
      <c r="GU31" s="157"/>
      <c r="GV31" s="157"/>
      <c r="GW31" s="157"/>
      <c r="GX31" s="157"/>
      <c r="GY31" s="157"/>
      <c r="GZ31" s="157"/>
      <c r="HA31" s="157"/>
      <c r="HB31" s="157"/>
      <c r="HC31" s="157"/>
      <c r="HD31" s="157"/>
      <c r="HE31" s="157"/>
      <c r="HF31" s="157"/>
      <c r="HG31" s="157"/>
      <c r="HH31" s="157"/>
      <c r="HI31" s="157"/>
      <c r="HJ31" s="157"/>
      <c r="HK31" s="157"/>
      <c r="HL31" s="157"/>
      <c r="HM31" s="157"/>
      <c r="HN31" s="157"/>
      <c r="HO31" s="157"/>
      <c r="HP31" s="157"/>
      <c r="HQ31" s="157"/>
      <c r="HR31" s="157"/>
      <c r="HS31" s="157"/>
      <c r="HT31" s="157"/>
    </row>
    <row r="32" spans="1:228" s="12" customFormat="1" ht="15.75" customHeight="1" x14ac:dyDescent="0.3">
      <c r="B32" s="125" t="s">
        <v>45</v>
      </c>
      <c r="C32" s="126"/>
      <c r="D32" s="124"/>
      <c r="E32" s="132">
        <v>0</v>
      </c>
      <c r="F32" s="132">
        <v>0</v>
      </c>
      <c r="G32" s="132"/>
      <c r="H32" s="132">
        <v>0</v>
      </c>
      <c r="I32" s="132">
        <v>0</v>
      </c>
      <c r="J32" s="132"/>
      <c r="K32" s="132">
        <v>0</v>
      </c>
      <c r="L32" s="132">
        <v>0</v>
      </c>
      <c r="M32" s="152"/>
      <c r="N32" s="141">
        <v>0</v>
      </c>
      <c r="O32" s="141">
        <v>0</v>
      </c>
      <c r="P32" s="141"/>
      <c r="Q32" s="141">
        <v>0</v>
      </c>
      <c r="R32" s="141">
        <v>0</v>
      </c>
      <c r="S32"/>
      <c r="T32" s="142">
        <f t="shared" si="1"/>
        <v>0</v>
      </c>
      <c r="U32" s="142">
        <f t="shared" si="2"/>
        <v>0</v>
      </c>
      <c r="V32" s="142"/>
      <c r="W32" s="146"/>
      <c r="X32" s="142">
        <f t="shared" si="3"/>
        <v>0</v>
      </c>
      <c r="Y32" s="142">
        <f t="shared" si="4"/>
        <v>0</v>
      </c>
      <c r="Z32" s="142">
        <f>'T1 Population Summary'!X32-'T3 Tsu Casualties 15 Min '!Y32</f>
        <v>3141</v>
      </c>
      <c r="AA32" s="146"/>
      <c r="AB32" s="142">
        <f t="shared" si="5"/>
        <v>0</v>
      </c>
      <c r="AC32" s="142">
        <f t="shared" si="6"/>
        <v>0</v>
      </c>
      <c r="AD32" s="146"/>
      <c r="AE32" s="142">
        <f t="shared" si="7"/>
        <v>0</v>
      </c>
      <c r="AF32" s="142">
        <f t="shared" si="8"/>
        <v>0</v>
      </c>
      <c r="AG32" s="142">
        <f t="shared" si="9"/>
        <v>0</v>
      </c>
      <c r="AH32" s="142">
        <f>'T1 Population Summary'!Z32-'T3 Tsu Casualties 15 Min '!AF32</f>
        <v>7337</v>
      </c>
      <c r="AI32" s="143">
        <f>AG32/'T1 Population Summary'!Z32</f>
        <v>0</v>
      </c>
      <c r="AJ32" s="144"/>
      <c r="AK32" s="145" t="s">
        <v>45</v>
      </c>
      <c r="AL32" s="148"/>
      <c r="AM32" s="146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  <c r="DE32" s="157"/>
      <c r="DF32" s="157"/>
      <c r="DG32" s="157"/>
      <c r="DH32" s="157"/>
      <c r="DI32" s="157"/>
      <c r="DJ32" s="157"/>
      <c r="DK32" s="157"/>
      <c r="DL32" s="157"/>
      <c r="DM32" s="157"/>
      <c r="DN32" s="157"/>
      <c r="DO32" s="157"/>
      <c r="DP32" s="157"/>
      <c r="DQ32" s="157"/>
      <c r="DR32" s="157"/>
      <c r="DS32" s="157"/>
      <c r="DT32" s="157"/>
      <c r="DU32" s="157"/>
      <c r="DV32" s="157"/>
      <c r="DW32" s="157"/>
      <c r="DX32" s="157"/>
      <c r="DY32" s="157"/>
      <c r="DZ32" s="157"/>
      <c r="EA32" s="157"/>
      <c r="EB32" s="157"/>
      <c r="EC32" s="157"/>
      <c r="ED32" s="157"/>
      <c r="EE32" s="157"/>
      <c r="EF32" s="157"/>
      <c r="EG32" s="157"/>
      <c r="EH32" s="157"/>
      <c r="EI32" s="157"/>
      <c r="EJ32" s="157"/>
      <c r="EK32" s="157"/>
      <c r="EL32" s="157"/>
      <c r="EM32" s="157"/>
      <c r="EN32" s="157"/>
      <c r="EO32" s="157"/>
      <c r="EP32" s="157"/>
      <c r="EQ32" s="157"/>
      <c r="ER32" s="157"/>
      <c r="ES32" s="157"/>
      <c r="ET32" s="157"/>
      <c r="EU32" s="157"/>
      <c r="EV32" s="157"/>
      <c r="EW32" s="157"/>
      <c r="EX32" s="157"/>
      <c r="EY32" s="157"/>
      <c r="EZ32" s="157"/>
      <c r="FA32" s="157"/>
      <c r="FB32" s="157"/>
      <c r="FC32" s="157"/>
      <c r="FD32" s="157"/>
      <c r="FE32" s="157"/>
      <c r="FF32" s="157"/>
      <c r="FG32" s="157"/>
      <c r="FH32" s="157"/>
      <c r="FI32" s="157"/>
      <c r="FJ32" s="157"/>
      <c r="FK32" s="157"/>
      <c r="FL32" s="157"/>
      <c r="FM32" s="157"/>
      <c r="FN32" s="157"/>
      <c r="FO32" s="157"/>
      <c r="FP32" s="157"/>
      <c r="FQ32" s="157"/>
      <c r="FR32" s="157"/>
      <c r="FS32" s="157"/>
      <c r="FT32" s="157"/>
      <c r="FU32" s="157"/>
      <c r="FV32" s="157"/>
      <c r="FW32" s="157"/>
      <c r="FX32" s="157"/>
      <c r="FY32" s="157"/>
      <c r="FZ32" s="157"/>
      <c r="GA32" s="157"/>
      <c r="GB32" s="157"/>
      <c r="GC32" s="157"/>
      <c r="GD32" s="157"/>
      <c r="GE32" s="157"/>
      <c r="GF32" s="157"/>
      <c r="GG32" s="157"/>
      <c r="GH32" s="157"/>
      <c r="GI32" s="157"/>
      <c r="GJ32" s="157"/>
      <c r="GK32" s="157"/>
      <c r="GL32" s="157"/>
      <c r="GM32" s="157"/>
      <c r="GN32" s="157"/>
      <c r="GO32" s="157"/>
      <c r="GP32" s="157"/>
      <c r="GQ32" s="157"/>
      <c r="GR32" s="157"/>
      <c r="GS32" s="157"/>
      <c r="GT32" s="157"/>
      <c r="GU32" s="157"/>
      <c r="GV32" s="157"/>
      <c r="GW32" s="157"/>
      <c r="GX32" s="157"/>
      <c r="GY32" s="157"/>
      <c r="GZ32" s="157"/>
      <c r="HA32" s="157"/>
      <c r="HB32" s="157"/>
      <c r="HC32" s="157"/>
      <c r="HD32" s="157"/>
      <c r="HE32" s="157"/>
      <c r="HF32" s="157"/>
      <c r="HG32" s="157"/>
      <c r="HH32" s="157"/>
      <c r="HI32" s="157"/>
      <c r="HJ32" s="157"/>
      <c r="HK32" s="157"/>
      <c r="HL32" s="157"/>
      <c r="HM32" s="157"/>
      <c r="HN32" s="157"/>
      <c r="HO32" s="157"/>
      <c r="HP32" s="157"/>
      <c r="HQ32" s="157"/>
      <c r="HR32" s="157"/>
      <c r="HS32" s="157"/>
      <c r="HT32" s="157"/>
    </row>
    <row r="33" spans="2:228" s="12" customFormat="1" ht="15.75" customHeight="1" x14ac:dyDescent="0.3">
      <c r="B33" s="126" t="s">
        <v>46</v>
      </c>
      <c r="C33" s="126"/>
      <c r="D33" s="124"/>
      <c r="E33" s="132">
        <v>0</v>
      </c>
      <c r="F33" s="132">
        <v>0</v>
      </c>
      <c r="G33" s="132"/>
      <c r="H33" s="132">
        <v>0</v>
      </c>
      <c r="I33" s="132">
        <v>0</v>
      </c>
      <c r="J33" s="132"/>
      <c r="K33" s="132">
        <v>0</v>
      </c>
      <c r="L33" s="132">
        <v>0</v>
      </c>
      <c r="M33" s="152"/>
      <c r="N33" s="141">
        <v>0</v>
      </c>
      <c r="O33" s="141">
        <v>0</v>
      </c>
      <c r="P33" s="141"/>
      <c r="Q33" s="141">
        <v>1</v>
      </c>
      <c r="R33" s="141">
        <v>1</v>
      </c>
      <c r="S33"/>
      <c r="T33" s="142">
        <f t="shared" si="1"/>
        <v>0</v>
      </c>
      <c r="U33" s="142">
        <f t="shared" si="2"/>
        <v>0</v>
      </c>
      <c r="V33" s="142">
        <f>'T1 Population Summary'!W33-'T3 Tsu Casualties 15 Min '!U33</f>
        <v>672</v>
      </c>
      <c r="W33" s="146"/>
      <c r="X33" s="142">
        <f t="shared" si="3"/>
        <v>1</v>
      </c>
      <c r="Y33" s="142">
        <f t="shared" si="4"/>
        <v>1</v>
      </c>
      <c r="Z33" s="142">
        <f>'T1 Population Summary'!X33-'T3 Tsu Casualties 15 Min '!Y33</f>
        <v>2774</v>
      </c>
      <c r="AA33" s="146"/>
      <c r="AB33" s="142">
        <f t="shared" si="5"/>
        <v>0</v>
      </c>
      <c r="AC33" s="142">
        <f t="shared" si="6"/>
        <v>0</v>
      </c>
      <c r="AD33" s="146"/>
      <c r="AE33" s="142">
        <f t="shared" si="7"/>
        <v>1</v>
      </c>
      <c r="AF33" s="142">
        <f t="shared" si="8"/>
        <v>1</v>
      </c>
      <c r="AG33" s="142">
        <f t="shared" si="9"/>
        <v>2</v>
      </c>
      <c r="AH33" s="142">
        <f>'T1 Population Summary'!Z33-'T3 Tsu Casualties 15 Min '!AF33</f>
        <v>3449</v>
      </c>
      <c r="AI33" s="143">
        <f>AG33/'T1 Population Summary'!Z33</f>
        <v>5.7971014492753622E-4</v>
      </c>
      <c r="AJ33" s="144"/>
      <c r="AK33" s="148" t="s">
        <v>46</v>
      </c>
      <c r="AL33" s="148"/>
      <c r="AM33" s="146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  <c r="EE33" s="157"/>
      <c r="EF33" s="157"/>
      <c r="EG33" s="157"/>
      <c r="EH33" s="157"/>
      <c r="EI33" s="157"/>
      <c r="EJ33" s="157"/>
      <c r="EK33" s="157"/>
      <c r="EL33" s="157"/>
      <c r="EM33" s="157"/>
      <c r="EN33" s="157"/>
      <c r="EO33" s="157"/>
      <c r="EP33" s="157"/>
      <c r="EQ33" s="157"/>
      <c r="ER33" s="157"/>
      <c r="ES33" s="157"/>
      <c r="ET33" s="157"/>
      <c r="EU33" s="157"/>
      <c r="EV33" s="157"/>
      <c r="EW33" s="157"/>
      <c r="EX33" s="157"/>
      <c r="EY33" s="157"/>
      <c r="EZ33" s="157"/>
      <c r="FA33" s="157"/>
      <c r="FB33" s="157"/>
      <c r="FC33" s="157"/>
      <c r="FD33" s="157"/>
      <c r="FE33" s="157"/>
      <c r="FF33" s="157"/>
      <c r="FG33" s="157"/>
      <c r="FH33" s="157"/>
      <c r="FI33" s="157"/>
      <c r="FJ33" s="157"/>
      <c r="FK33" s="157"/>
      <c r="FL33" s="157"/>
      <c r="FM33" s="157"/>
      <c r="FN33" s="157"/>
      <c r="FO33" s="157"/>
      <c r="FP33" s="157"/>
      <c r="FQ33" s="157"/>
      <c r="FR33" s="157"/>
      <c r="FS33" s="157"/>
      <c r="FT33" s="157"/>
      <c r="FU33" s="157"/>
      <c r="FV33" s="157"/>
      <c r="FW33" s="157"/>
      <c r="FX33" s="157"/>
      <c r="FY33" s="157"/>
      <c r="FZ33" s="157"/>
      <c r="GA33" s="157"/>
      <c r="GB33" s="157"/>
      <c r="GC33" s="157"/>
      <c r="GD33" s="157"/>
      <c r="GE33" s="157"/>
      <c r="GF33" s="157"/>
      <c r="GG33" s="157"/>
      <c r="GH33" s="157"/>
      <c r="GI33" s="157"/>
      <c r="GJ33" s="157"/>
      <c r="GK33" s="157"/>
      <c r="GL33" s="157"/>
      <c r="GM33" s="157"/>
      <c r="GN33" s="157"/>
      <c r="GO33" s="157"/>
      <c r="GP33" s="157"/>
      <c r="GQ33" s="157"/>
      <c r="GR33" s="157"/>
      <c r="GS33" s="157"/>
      <c r="GT33" s="157"/>
      <c r="GU33" s="157"/>
      <c r="GV33" s="157"/>
      <c r="GW33" s="157"/>
      <c r="GX33" s="157"/>
      <c r="GY33" s="157"/>
      <c r="GZ33" s="157"/>
      <c r="HA33" s="157"/>
      <c r="HB33" s="157"/>
      <c r="HC33" s="157"/>
      <c r="HD33" s="157"/>
      <c r="HE33" s="157"/>
      <c r="HF33" s="157"/>
      <c r="HG33" s="157"/>
      <c r="HH33" s="157"/>
      <c r="HI33" s="157"/>
      <c r="HJ33" s="157"/>
      <c r="HK33" s="157"/>
      <c r="HL33" s="157"/>
      <c r="HM33" s="157"/>
      <c r="HN33" s="157"/>
      <c r="HO33" s="157"/>
      <c r="HP33" s="157"/>
      <c r="HQ33" s="157"/>
      <c r="HR33" s="157"/>
      <c r="HS33" s="157"/>
      <c r="HT33" s="157"/>
    </row>
    <row r="34" spans="2:228" s="12" customFormat="1" ht="15.75" customHeight="1" x14ac:dyDescent="0.3">
      <c r="B34" s="126" t="s">
        <v>47</v>
      </c>
      <c r="C34" s="126"/>
      <c r="D34" s="124"/>
      <c r="E34" s="132">
        <v>3</v>
      </c>
      <c r="F34" s="132">
        <v>3</v>
      </c>
      <c r="G34" s="132"/>
      <c r="H34" s="132">
        <v>2</v>
      </c>
      <c r="I34" s="132">
        <v>2</v>
      </c>
      <c r="J34" s="132"/>
      <c r="K34" s="132">
        <v>0</v>
      </c>
      <c r="L34" s="132">
        <v>0</v>
      </c>
      <c r="M34" s="152"/>
      <c r="N34" s="141">
        <v>2</v>
      </c>
      <c r="O34" s="141">
        <v>3</v>
      </c>
      <c r="P34" s="141"/>
      <c r="Q34" s="141">
        <v>1</v>
      </c>
      <c r="R34" s="141">
        <v>1</v>
      </c>
      <c r="S34"/>
      <c r="T34" s="142">
        <f t="shared" si="1"/>
        <v>5</v>
      </c>
      <c r="U34" s="142">
        <f t="shared" si="2"/>
        <v>6</v>
      </c>
      <c r="V34" s="142">
        <f>'T1 Population Summary'!W34-'T3 Tsu Casualties 15 Min '!U34</f>
        <v>3359</v>
      </c>
      <c r="W34" s="146"/>
      <c r="X34" s="142">
        <f t="shared" si="3"/>
        <v>3</v>
      </c>
      <c r="Y34" s="142">
        <f t="shared" si="4"/>
        <v>3</v>
      </c>
      <c r="Z34" s="142">
        <f>'T1 Population Summary'!X34-'T3 Tsu Casualties 15 Min '!Y34</f>
        <v>3461</v>
      </c>
      <c r="AA34" s="146"/>
      <c r="AB34" s="142">
        <f t="shared" si="5"/>
        <v>0</v>
      </c>
      <c r="AC34" s="142">
        <f t="shared" si="6"/>
        <v>0</v>
      </c>
      <c r="AD34" s="146"/>
      <c r="AE34" s="142">
        <f t="shared" si="7"/>
        <v>8</v>
      </c>
      <c r="AF34" s="142">
        <f t="shared" si="8"/>
        <v>9</v>
      </c>
      <c r="AG34" s="142">
        <f t="shared" si="9"/>
        <v>17</v>
      </c>
      <c r="AH34" s="142">
        <f>'T1 Population Summary'!Z34-'T3 Tsu Casualties 15 Min '!AF34</f>
        <v>7143</v>
      </c>
      <c r="AI34" s="143">
        <f>AG34/'T1 Population Summary'!Z34</f>
        <v>2.3769574944071587E-3</v>
      </c>
      <c r="AJ34" s="144"/>
      <c r="AK34" s="148" t="s">
        <v>47</v>
      </c>
      <c r="AL34" s="148"/>
      <c r="AM34" s="146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  <c r="EO34" s="157"/>
      <c r="EP34" s="157"/>
      <c r="EQ34" s="157"/>
      <c r="ER34" s="157"/>
      <c r="ES34" s="157"/>
      <c r="ET34" s="157"/>
      <c r="EU34" s="157"/>
      <c r="EV34" s="157"/>
      <c r="EW34" s="157"/>
      <c r="EX34" s="157"/>
      <c r="EY34" s="157"/>
      <c r="EZ34" s="157"/>
      <c r="FA34" s="157"/>
      <c r="FB34" s="157"/>
      <c r="FC34" s="157"/>
      <c r="FD34" s="157"/>
      <c r="FE34" s="157"/>
      <c r="FF34" s="157"/>
      <c r="FG34" s="157"/>
      <c r="FH34" s="157"/>
      <c r="FI34" s="157"/>
      <c r="FJ34" s="157"/>
      <c r="FK34" s="157"/>
      <c r="FL34" s="157"/>
      <c r="FM34" s="157"/>
      <c r="FN34" s="157"/>
      <c r="FO34" s="157"/>
      <c r="FP34" s="157"/>
      <c r="FQ34" s="157"/>
      <c r="FR34" s="157"/>
      <c r="FS34" s="157"/>
      <c r="FT34" s="157"/>
      <c r="FU34" s="157"/>
      <c r="FV34" s="157"/>
      <c r="FW34" s="157"/>
      <c r="FX34" s="157"/>
      <c r="FY34" s="157"/>
      <c r="FZ34" s="157"/>
      <c r="GA34" s="157"/>
      <c r="GB34" s="157"/>
      <c r="GC34" s="157"/>
      <c r="GD34" s="157"/>
      <c r="GE34" s="157"/>
      <c r="GF34" s="157"/>
      <c r="GG34" s="157"/>
      <c r="GH34" s="157"/>
      <c r="GI34" s="157"/>
      <c r="GJ34" s="157"/>
      <c r="GK34" s="157"/>
      <c r="GL34" s="157"/>
      <c r="GM34" s="157"/>
      <c r="GN34" s="157"/>
      <c r="GO34" s="157"/>
      <c r="GP34" s="157"/>
      <c r="GQ34" s="157"/>
      <c r="GR34" s="157"/>
      <c r="GS34" s="157"/>
      <c r="GT34" s="157"/>
      <c r="GU34" s="157"/>
      <c r="GV34" s="157"/>
      <c r="GW34" s="157"/>
      <c r="GX34" s="157"/>
      <c r="GY34" s="157"/>
      <c r="GZ34" s="157"/>
      <c r="HA34" s="157"/>
      <c r="HB34" s="157"/>
      <c r="HC34" s="157"/>
      <c r="HD34" s="157"/>
      <c r="HE34" s="157"/>
      <c r="HF34" s="157"/>
      <c r="HG34" s="157"/>
      <c r="HH34" s="157"/>
      <c r="HI34" s="157"/>
      <c r="HJ34" s="157"/>
      <c r="HK34" s="157"/>
      <c r="HL34" s="157"/>
      <c r="HM34" s="157"/>
      <c r="HN34" s="157"/>
      <c r="HO34" s="157"/>
      <c r="HP34" s="157"/>
      <c r="HQ34" s="157"/>
      <c r="HR34" s="157"/>
      <c r="HS34" s="157"/>
      <c r="HT34" s="157"/>
    </row>
    <row r="35" spans="2:228" s="12" customFormat="1" ht="15.75" customHeight="1" x14ac:dyDescent="0.3">
      <c r="B35" s="126" t="s">
        <v>48</v>
      </c>
      <c r="C35" s="126"/>
      <c r="D35" s="124"/>
      <c r="E35" s="132">
        <v>0</v>
      </c>
      <c r="F35" s="132">
        <v>0</v>
      </c>
      <c r="G35" s="132"/>
      <c r="H35" s="132">
        <v>0</v>
      </c>
      <c r="I35" s="132">
        <v>0</v>
      </c>
      <c r="J35" s="132"/>
      <c r="K35" s="132">
        <v>0</v>
      </c>
      <c r="L35" s="132">
        <v>0</v>
      </c>
      <c r="M35" s="152"/>
      <c r="N35" s="141">
        <v>0</v>
      </c>
      <c r="O35" s="141">
        <v>0</v>
      </c>
      <c r="P35" s="141"/>
      <c r="Q35" s="141">
        <v>0</v>
      </c>
      <c r="R35" s="141">
        <v>0</v>
      </c>
      <c r="S35"/>
      <c r="T35" s="142">
        <f t="shared" si="1"/>
        <v>0</v>
      </c>
      <c r="U35" s="142">
        <f t="shared" si="2"/>
        <v>0</v>
      </c>
      <c r="V35" s="142">
        <f>'T1 Population Summary'!W35-'T3 Tsu Casualties 15 Min '!U35</f>
        <v>921</v>
      </c>
      <c r="W35" s="146"/>
      <c r="X35" s="142">
        <f t="shared" si="3"/>
        <v>0</v>
      </c>
      <c r="Y35" s="142">
        <f t="shared" si="4"/>
        <v>0</v>
      </c>
      <c r="Z35" s="142">
        <f>'T1 Population Summary'!X35-'T3 Tsu Casualties 15 Min '!Y35</f>
        <v>1413</v>
      </c>
      <c r="AA35" s="146"/>
      <c r="AB35" s="142">
        <f t="shared" si="5"/>
        <v>0</v>
      </c>
      <c r="AC35" s="142">
        <f t="shared" si="6"/>
        <v>0</v>
      </c>
      <c r="AD35" s="146"/>
      <c r="AE35" s="142">
        <f t="shared" si="7"/>
        <v>0</v>
      </c>
      <c r="AF35" s="142">
        <f t="shared" si="8"/>
        <v>0</v>
      </c>
      <c r="AG35" s="142">
        <f t="shared" si="9"/>
        <v>0</v>
      </c>
      <c r="AH35" s="142">
        <f>'T1 Population Summary'!Z35-'T3 Tsu Casualties 15 Min '!AF35</f>
        <v>2411</v>
      </c>
      <c r="AI35" s="143">
        <f>AG35/'T1 Population Summary'!Z35</f>
        <v>0</v>
      </c>
      <c r="AJ35" s="144"/>
      <c r="AK35" s="148" t="s">
        <v>48</v>
      </c>
      <c r="AL35" s="148"/>
      <c r="AM35" s="146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7"/>
      <c r="CU35" s="157"/>
      <c r="CV35" s="157"/>
      <c r="CW35" s="157"/>
      <c r="CX35" s="157"/>
      <c r="CY35" s="157"/>
      <c r="CZ35" s="157"/>
      <c r="DA35" s="157"/>
      <c r="DB35" s="157"/>
      <c r="DC35" s="157"/>
      <c r="DD35" s="157"/>
      <c r="DE35" s="157"/>
      <c r="DF35" s="157"/>
      <c r="DG35" s="157"/>
      <c r="DH35" s="157"/>
      <c r="DI35" s="157"/>
      <c r="DJ35" s="157"/>
      <c r="DK35" s="157"/>
      <c r="DL35" s="157"/>
      <c r="DM35" s="157"/>
      <c r="DN35" s="157"/>
      <c r="DO35" s="157"/>
      <c r="DP35" s="157"/>
      <c r="DQ35" s="157"/>
      <c r="DR35" s="157"/>
      <c r="DS35" s="157"/>
      <c r="DT35" s="157"/>
      <c r="DU35" s="157"/>
      <c r="DV35" s="157"/>
      <c r="DW35" s="157"/>
      <c r="DX35" s="157"/>
      <c r="DY35" s="157"/>
      <c r="DZ35" s="157"/>
      <c r="EA35" s="157"/>
      <c r="EB35" s="157"/>
      <c r="EC35" s="157"/>
      <c r="ED35" s="157"/>
      <c r="EE35" s="157"/>
      <c r="EF35" s="157"/>
      <c r="EG35" s="157"/>
      <c r="EH35" s="157"/>
      <c r="EI35" s="157"/>
      <c r="EJ35" s="157"/>
      <c r="EK35" s="157"/>
      <c r="EL35" s="157"/>
      <c r="EM35" s="157"/>
      <c r="EN35" s="157"/>
      <c r="EO35" s="157"/>
      <c r="EP35" s="157"/>
      <c r="EQ35" s="157"/>
      <c r="ER35" s="157"/>
      <c r="ES35" s="157"/>
      <c r="ET35" s="157"/>
      <c r="EU35" s="157"/>
      <c r="EV35" s="157"/>
      <c r="EW35" s="157"/>
      <c r="EX35" s="157"/>
      <c r="EY35" s="157"/>
      <c r="EZ35" s="157"/>
      <c r="FA35" s="157"/>
      <c r="FB35" s="157"/>
      <c r="FC35" s="157"/>
      <c r="FD35" s="157"/>
      <c r="FE35" s="157"/>
      <c r="FF35" s="157"/>
      <c r="FG35" s="157"/>
      <c r="FH35" s="157"/>
      <c r="FI35" s="157"/>
      <c r="FJ35" s="157"/>
      <c r="FK35" s="157"/>
      <c r="FL35" s="157"/>
      <c r="FM35" s="157"/>
      <c r="FN35" s="157"/>
      <c r="FO35" s="157"/>
      <c r="FP35" s="157"/>
      <c r="FQ35" s="157"/>
      <c r="FR35" s="157"/>
      <c r="FS35" s="157"/>
      <c r="FT35" s="157"/>
      <c r="FU35" s="157"/>
      <c r="FV35" s="157"/>
      <c r="FW35" s="157"/>
      <c r="FX35" s="157"/>
      <c r="FY35" s="157"/>
      <c r="FZ35" s="157"/>
      <c r="GA35" s="157"/>
      <c r="GB35" s="157"/>
      <c r="GC35" s="157"/>
      <c r="GD35" s="157"/>
      <c r="GE35" s="157"/>
      <c r="GF35" s="157"/>
      <c r="GG35" s="157"/>
      <c r="GH35" s="157"/>
      <c r="GI35" s="157"/>
      <c r="GJ35" s="157"/>
      <c r="GK35" s="157"/>
      <c r="GL35" s="157"/>
      <c r="GM35" s="157"/>
      <c r="GN35" s="157"/>
      <c r="GO35" s="157"/>
      <c r="GP35" s="157"/>
      <c r="GQ35" s="157"/>
      <c r="GR35" s="157"/>
      <c r="GS35" s="157"/>
      <c r="GT35" s="157"/>
      <c r="GU35" s="157"/>
      <c r="GV35" s="157"/>
      <c r="GW35" s="157"/>
      <c r="GX35" s="157"/>
      <c r="GY35" s="157"/>
      <c r="GZ35" s="157"/>
      <c r="HA35" s="157"/>
      <c r="HB35" s="157"/>
      <c r="HC35" s="157"/>
      <c r="HD35" s="157"/>
      <c r="HE35" s="157"/>
      <c r="HF35" s="157"/>
      <c r="HG35" s="157"/>
      <c r="HH35" s="157"/>
      <c r="HI35" s="157"/>
      <c r="HJ35" s="157"/>
      <c r="HK35" s="157"/>
      <c r="HL35" s="157"/>
      <c r="HM35" s="157"/>
      <c r="HN35" s="157"/>
      <c r="HO35" s="157"/>
      <c r="HP35" s="157"/>
      <c r="HQ35" s="157"/>
      <c r="HR35" s="157"/>
      <c r="HS35" s="157"/>
      <c r="HT35" s="157"/>
    </row>
    <row r="36" spans="2:228" s="12" customFormat="1" ht="15.75" customHeight="1" x14ac:dyDescent="0.3">
      <c r="B36" s="126" t="s">
        <v>49</v>
      </c>
      <c r="C36" s="126"/>
      <c r="D36" s="124"/>
      <c r="E36" s="132">
        <v>0</v>
      </c>
      <c r="F36" s="132">
        <v>0</v>
      </c>
      <c r="G36" s="132"/>
      <c r="H36" s="132">
        <v>0</v>
      </c>
      <c r="I36" s="132">
        <v>0</v>
      </c>
      <c r="J36" s="132"/>
      <c r="K36" s="132">
        <v>0</v>
      </c>
      <c r="L36" s="132">
        <v>0</v>
      </c>
      <c r="M36" s="152"/>
      <c r="N36" s="141">
        <v>0</v>
      </c>
      <c r="O36" s="141">
        <v>0</v>
      </c>
      <c r="P36" s="141"/>
      <c r="Q36" s="141">
        <v>0</v>
      </c>
      <c r="R36" s="141">
        <v>0</v>
      </c>
      <c r="S36"/>
      <c r="T36" s="142">
        <f t="shared" si="1"/>
        <v>0</v>
      </c>
      <c r="U36" s="142">
        <f t="shared" si="2"/>
        <v>0</v>
      </c>
      <c r="V36" s="142">
        <f>'T1 Population Summary'!W36-'T3 Tsu Casualties 15 Min '!U36</f>
        <v>312</v>
      </c>
      <c r="W36" s="146"/>
      <c r="X36" s="142">
        <f t="shared" si="3"/>
        <v>0</v>
      </c>
      <c r="Y36" s="142">
        <f t="shared" si="4"/>
        <v>0</v>
      </c>
      <c r="Z36" s="142">
        <f>'T1 Population Summary'!X36-'T3 Tsu Casualties 15 Min '!Y36</f>
        <v>490</v>
      </c>
      <c r="AA36" s="146"/>
      <c r="AB36" s="142">
        <f t="shared" si="5"/>
        <v>0</v>
      </c>
      <c r="AC36" s="142">
        <f t="shared" si="6"/>
        <v>0</v>
      </c>
      <c r="AD36" s="146"/>
      <c r="AE36" s="142">
        <f t="shared" si="7"/>
        <v>0</v>
      </c>
      <c r="AF36" s="142">
        <f t="shared" si="8"/>
        <v>0</v>
      </c>
      <c r="AG36" s="142">
        <f t="shared" si="9"/>
        <v>0</v>
      </c>
      <c r="AH36" s="142">
        <f>'T1 Population Summary'!Z36-'T3 Tsu Casualties 15 Min '!AF36</f>
        <v>804</v>
      </c>
      <c r="AI36" s="143">
        <f>AG36/'T1 Population Summary'!Z36</f>
        <v>0</v>
      </c>
      <c r="AJ36" s="144"/>
      <c r="AK36" s="148" t="s">
        <v>49</v>
      </c>
      <c r="AL36" s="148"/>
      <c r="AM36" s="146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57"/>
      <c r="CZ36" s="157"/>
      <c r="DA36" s="157"/>
      <c r="DB36" s="157"/>
      <c r="DC36" s="157"/>
      <c r="DD36" s="157"/>
      <c r="DE36" s="157"/>
      <c r="DF36" s="157"/>
      <c r="DG36" s="157"/>
      <c r="DH36" s="157"/>
      <c r="DI36" s="157"/>
      <c r="DJ36" s="157"/>
      <c r="DK36" s="157"/>
      <c r="DL36" s="157"/>
      <c r="DM36" s="157"/>
      <c r="DN36" s="157"/>
      <c r="DO36" s="157"/>
      <c r="DP36" s="157"/>
      <c r="DQ36" s="157"/>
      <c r="DR36" s="157"/>
      <c r="DS36" s="157"/>
      <c r="DT36" s="157"/>
      <c r="DU36" s="157"/>
      <c r="DV36" s="157"/>
      <c r="DW36" s="157"/>
      <c r="DX36" s="157"/>
      <c r="DY36" s="157"/>
      <c r="DZ36" s="157"/>
      <c r="EA36" s="157"/>
      <c r="EB36" s="157"/>
      <c r="EC36" s="157"/>
      <c r="ED36" s="157"/>
      <c r="EE36" s="157"/>
      <c r="EF36" s="157"/>
      <c r="EG36" s="157"/>
      <c r="EH36" s="157"/>
      <c r="EI36" s="157"/>
      <c r="EJ36" s="157"/>
      <c r="EK36" s="157"/>
      <c r="EL36" s="157"/>
      <c r="EM36" s="157"/>
      <c r="EN36" s="157"/>
      <c r="EO36" s="157"/>
      <c r="EP36" s="157"/>
      <c r="EQ36" s="157"/>
      <c r="ER36" s="157"/>
      <c r="ES36" s="157"/>
      <c r="ET36" s="157"/>
      <c r="EU36" s="157"/>
      <c r="EV36" s="157"/>
      <c r="EW36" s="157"/>
      <c r="EX36" s="157"/>
      <c r="EY36" s="157"/>
      <c r="EZ36" s="157"/>
      <c r="FA36" s="157"/>
      <c r="FB36" s="157"/>
      <c r="FC36" s="157"/>
      <c r="FD36" s="157"/>
      <c r="FE36" s="157"/>
      <c r="FF36" s="157"/>
      <c r="FG36" s="157"/>
      <c r="FH36" s="157"/>
      <c r="FI36" s="157"/>
      <c r="FJ36" s="157"/>
      <c r="FK36" s="157"/>
      <c r="FL36" s="157"/>
      <c r="FM36" s="157"/>
      <c r="FN36" s="157"/>
      <c r="FO36" s="157"/>
      <c r="FP36" s="157"/>
      <c r="FQ36" s="157"/>
      <c r="FR36" s="157"/>
      <c r="FS36" s="157"/>
      <c r="FT36" s="157"/>
      <c r="FU36" s="157"/>
      <c r="FV36" s="157"/>
      <c r="FW36" s="157"/>
      <c r="FX36" s="157"/>
      <c r="FY36" s="157"/>
      <c r="FZ36" s="157"/>
      <c r="GA36" s="157"/>
      <c r="GB36" s="157"/>
      <c r="GC36" s="157"/>
      <c r="GD36" s="157"/>
      <c r="GE36" s="157"/>
      <c r="GF36" s="157"/>
      <c r="GG36" s="157"/>
      <c r="GH36" s="157"/>
      <c r="GI36" s="157"/>
      <c r="GJ36" s="157"/>
      <c r="GK36" s="157"/>
      <c r="GL36" s="157"/>
      <c r="GM36" s="157"/>
      <c r="GN36" s="157"/>
      <c r="GO36" s="157"/>
      <c r="GP36" s="157"/>
      <c r="GQ36" s="157"/>
      <c r="GR36" s="157"/>
      <c r="GS36" s="157"/>
      <c r="GT36" s="157"/>
      <c r="GU36" s="157"/>
      <c r="GV36" s="157"/>
      <c r="GW36" s="157"/>
      <c r="GX36" s="157"/>
      <c r="GY36" s="157"/>
      <c r="GZ36" s="157"/>
      <c r="HA36" s="157"/>
      <c r="HB36" s="157"/>
      <c r="HC36" s="157"/>
      <c r="HD36" s="157"/>
      <c r="HE36" s="157"/>
      <c r="HF36" s="157"/>
      <c r="HG36" s="157"/>
      <c r="HH36" s="157"/>
      <c r="HI36" s="157"/>
      <c r="HJ36" s="157"/>
      <c r="HK36" s="157"/>
      <c r="HL36" s="157"/>
      <c r="HM36" s="157"/>
      <c r="HN36" s="157"/>
      <c r="HO36" s="157"/>
      <c r="HP36" s="157"/>
      <c r="HQ36" s="157"/>
      <c r="HR36" s="157"/>
      <c r="HS36" s="157"/>
      <c r="HT36" s="157"/>
    </row>
    <row r="37" spans="2:228" s="12" customFormat="1" ht="15.75" customHeight="1" x14ac:dyDescent="0.3">
      <c r="B37" s="126" t="s">
        <v>50</v>
      </c>
      <c r="C37" s="126"/>
      <c r="D37" s="124"/>
      <c r="E37" s="132">
        <v>41</v>
      </c>
      <c r="F37" s="132">
        <v>42</v>
      </c>
      <c r="G37" s="132"/>
      <c r="H37" s="132">
        <v>27</v>
      </c>
      <c r="I37" s="132">
        <v>27</v>
      </c>
      <c r="J37" s="132"/>
      <c r="K37" s="132">
        <v>0</v>
      </c>
      <c r="L37" s="132">
        <v>0</v>
      </c>
      <c r="M37" s="152"/>
      <c r="N37" s="141">
        <v>39</v>
      </c>
      <c r="O37" s="141">
        <v>39</v>
      </c>
      <c r="P37" s="141"/>
      <c r="Q37" s="141">
        <v>21</v>
      </c>
      <c r="R37" s="141">
        <v>22</v>
      </c>
      <c r="S37"/>
      <c r="T37" s="142">
        <f t="shared" si="1"/>
        <v>80</v>
      </c>
      <c r="U37" s="142">
        <f t="shared" si="2"/>
        <v>81</v>
      </c>
      <c r="V37" s="142">
        <f>'T1 Population Summary'!W37-'T3 Tsu Casualties 15 Min '!U37</f>
        <v>821</v>
      </c>
      <c r="W37" s="146"/>
      <c r="X37" s="142">
        <f t="shared" si="3"/>
        <v>48</v>
      </c>
      <c r="Y37" s="142">
        <f t="shared" si="4"/>
        <v>49</v>
      </c>
      <c r="Z37" s="142">
        <f>'T1 Population Summary'!X37-'T3 Tsu Casualties 15 Min '!Y37</f>
        <v>394</v>
      </c>
      <c r="AA37" s="146"/>
      <c r="AB37" s="142">
        <f t="shared" si="5"/>
        <v>0</v>
      </c>
      <c r="AC37" s="142">
        <f t="shared" si="6"/>
        <v>0</v>
      </c>
      <c r="AD37" s="146"/>
      <c r="AE37" s="142">
        <f t="shared" si="7"/>
        <v>128</v>
      </c>
      <c r="AF37" s="142">
        <f t="shared" si="8"/>
        <v>130</v>
      </c>
      <c r="AG37" s="142">
        <f t="shared" si="9"/>
        <v>258</v>
      </c>
      <c r="AH37" s="142">
        <f>'T1 Population Summary'!Z37-'T3 Tsu Casualties 15 Min '!AF37</f>
        <v>1235</v>
      </c>
      <c r="AI37" s="143">
        <f>AG37/'T1 Population Summary'!Z37</f>
        <v>0.18901098901098901</v>
      </c>
      <c r="AJ37" s="144"/>
      <c r="AK37" s="148" t="s">
        <v>50</v>
      </c>
      <c r="AL37" s="148"/>
      <c r="AM37" s="146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7"/>
      <c r="DD37" s="157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7"/>
      <c r="EU37" s="157"/>
      <c r="EV37" s="157"/>
      <c r="EW37" s="157"/>
      <c r="EX37" s="157"/>
      <c r="EY37" s="157"/>
      <c r="EZ37" s="157"/>
      <c r="FA37" s="157"/>
      <c r="FB37" s="157"/>
      <c r="FC37" s="157"/>
      <c r="FD37" s="157"/>
      <c r="FE37" s="157"/>
      <c r="FF37" s="157"/>
      <c r="FG37" s="157"/>
      <c r="FH37" s="157"/>
      <c r="FI37" s="157"/>
      <c r="FJ37" s="157"/>
      <c r="FK37" s="157"/>
      <c r="FL37" s="157"/>
      <c r="FM37" s="157"/>
      <c r="FN37" s="157"/>
      <c r="FO37" s="157"/>
      <c r="FP37" s="157"/>
      <c r="FQ37" s="157"/>
      <c r="FR37" s="157"/>
      <c r="FS37" s="157"/>
      <c r="FT37" s="157"/>
      <c r="FU37" s="157"/>
      <c r="FV37" s="157"/>
      <c r="FW37" s="157"/>
      <c r="FX37" s="157"/>
      <c r="FY37" s="157"/>
      <c r="FZ37" s="157"/>
      <c r="GA37" s="157"/>
      <c r="GB37" s="157"/>
      <c r="GC37" s="157"/>
      <c r="GD37" s="157"/>
      <c r="GE37" s="157"/>
      <c r="GF37" s="157"/>
      <c r="GG37" s="157"/>
      <c r="GH37" s="157"/>
      <c r="GI37" s="157"/>
      <c r="GJ37" s="157"/>
      <c r="GK37" s="157"/>
      <c r="GL37" s="157"/>
      <c r="GM37" s="157"/>
      <c r="GN37" s="157"/>
      <c r="GO37" s="157"/>
      <c r="GP37" s="157"/>
      <c r="GQ37" s="157"/>
      <c r="GR37" s="157"/>
      <c r="GS37" s="157"/>
      <c r="GT37" s="157"/>
      <c r="GU37" s="157"/>
      <c r="GV37" s="157"/>
      <c r="GW37" s="157"/>
      <c r="GX37" s="157"/>
      <c r="GY37" s="157"/>
      <c r="GZ37" s="157"/>
      <c r="HA37" s="157"/>
      <c r="HB37" s="157"/>
      <c r="HC37" s="157"/>
      <c r="HD37" s="157"/>
      <c r="HE37" s="157"/>
      <c r="HF37" s="157"/>
      <c r="HG37" s="157"/>
      <c r="HH37" s="157"/>
      <c r="HI37" s="157"/>
      <c r="HJ37" s="157"/>
      <c r="HK37" s="157"/>
      <c r="HL37" s="157"/>
      <c r="HM37" s="157"/>
      <c r="HN37" s="157"/>
      <c r="HO37" s="157"/>
      <c r="HP37" s="157"/>
      <c r="HQ37" s="157"/>
      <c r="HR37" s="157"/>
      <c r="HS37" s="157"/>
      <c r="HT37" s="157"/>
    </row>
    <row r="38" spans="2:228" s="12" customFormat="1" ht="15.75" customHeight="1" x14ac:dyDescent="0.3">
      <c r="B38" s="126" t="s">
        <v>51</v>
      </c>
      <c r="C38" s="126"/>
      <c r="D38" s="124"/>
      <c r="E38" s="132">
        <v>0</v>
      </c>
      <c r="F38" s="132">
        <v>0</v>
      </c>
      <c r="G38" s="132"/>
      <c r="H38" s="132">
        <v>0</v>
      </c>
      <c r="I38" s="132">
        <v>0</v>
      </c>
      <c r="J38" s="132"/>
      <c r="K38" s="132">
        <v>0</v>
      </c>
      <c r="L38" s="132">
        <v>0</v>
      </c>
      <c r="M38" s="154"/>
      <c r="N38" s="141">
        <v>0</v>
      </c>
      <c r="O38" s="141">
        <v>0</v>
      </c>
      <c r="P38" s="141"/>
      <c r="Q38" s="141">
        <v>0</v>
      </c>
      <c r="R38" s="141">
        <v>0</v>
      </c>
      <c r="S38"/>
      <c r="T38" s="142">
        <f t="shared" si="1"/>
        <v>0</v>
      </c>
      <c r="U38" s="142">
        <f t="shared" si="2"/>
        <v>0</v>
      </c>
      <c r="V38" s="142">
        <f>'T1 Population Summary'!W38-'T3 Tsu Casualties 15 Min '!U38</f>
        <v>6077</v>
      </c>
      <c r="W38" s="146"/>
      <c r="X38" s="142">
        <f t="shared" si="3"/>
        <v>0</v>
      </c>
      <c r="Y38" s="142">
        <f t="shared" si="4"/>
        <v>0</v>
      </c>
      <c r="Z38" s="142">
        <f>'T1 Population Summary'!X38-'T3 Tsu Casualties 15 Min '!Y38</f>
        <v>6345</v>
      </c>
      <c r="AA38" s="146"/>
      <c r="AB38" s="142">
        <f t="shared" si="5"/>
        <v>0</v>
      </c>
      <c r="AC38" s="142">
        <f t="shared" si="6"/>
        <v>0</v>
      </c>
      <c r="AD38" s="146"/>
      <c r="AE38" s="142">
        <f t="shared" si="7"/>
        <v>0</v>
      </c>
      <c r="AF38" s="142">
        <f t="shared" si="8"/>
        <v>0</v>
      </c>
      <c r="AG38" s="142">
        <f t="shared" si="9"/>
        <v>0</v>
      </c>
      <c r="AH38" s="142">
        <f>'T1 Population Summary'!Z38-'T3 Tsu Casualties 15 Min '!AF38</f>
        <v>12795</v>
      </c>
      <c r="AI38" s="143">
        <f>AG38/'T1 Population Summary'!Z38</f>
        <v>0</v>
      </c>
      <c r="AJ38" s="144"/>
      <c r="AK38" s="148" t="s">
        <v>51</v>
      </c>
      <c r="AL38" s="148"/>
      <c r="AM38" s="146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7"/>
      <c r="DS38" s="157"/>
      <c r="DT38" s="157"/>
      <c r="DU38" s="157"/>
      <c r="DV38" s="157"/>
      <c r="DW38" s="157"/>
      <c r="DX38" s="157"/>
      <c r="DY38" s="157"/>
      <c r="DZ38" s="157"/>
      <c r="EA38" s="157"/>
      <c r="EB38" s="157"/>
      <c r="EC38" s="157"/>
      <c r="ED38" s="157"/>
      <c r="EE38" s="157"/>
      <c r="EF38" s="157"/>
      <c r="EG38" s="157"/>
      <c r="EH38" s="157"/>
      <c r="EI38" s="157"/>
      <c r="EJ38" s="157"/>
      <c r="EK38" s="157"/>
      <c r="EL38" s="157"/>
      <c r="EM38" s="157"/>
      <c r="EN38" s="157"/>
      <c r="EO38" s="157"/>
      <c r="EP38" s="157"/>
      <c r="EQ38" s="157"/>
      <c r="ER38" s="157"/>
      <c r="ES38" s="157"/>
      <c r="ET38" s="157"/>
      <c r="EU38" s="157"/>
      <c r="EV38" s="157"/>
      <c r="EW38" s="157"/>
      <c r="EX38" s="157"/>
      <c r="EY38" s="157"/>
      <c r="EZ38" s="157"/>
      <c r="FA38" s="157"/>
      <c r="FB38" s="157"/>
      <c r="FC38" s="157"/>
      <c r="FD38" s="157"/>
      <c r="FE38" s="157"/>
      <c r="FF38" s="157"/>
      <c r="FG38" s="157"/>
      <c r="FH38" s="157"/>
      <c r="FI38" s="157"/>
      <c r="FJ38" s="157"/>
      <c r="FK38" s="157"/>
      <c r="FL38" s="157"/>
      <c r="FM38" s="157"/>
      <c r="FN38" s="157"/>
      <c r="FO38" s="157"/>
      <c r="FP38" s="157"/>
      <c r="FQ38" s="157"/>
      <c r="FR38" s="157"/>
      <c r="FS38" s="157"/>
      <c r="FT38" s="157"/>
      <c r="FU38" s="157"/>
      <c r="FV38" s="157"/>
      <c r="FW38" s="157"/>
      <c r="FX38" s="157"/>
      <c r="FY38" s="157"/>
      <c r="FZ38" s="157"/>
      <c r="GA38" s="157"/>
      <c r="GB38" s="157"/>
      <c r="GC38" s="157"/>
      <c r="GD38" s="157"/>
      <c r="GE38" s="157"/>
      <c r="GF38" s="157"/>
      <c r="GG38" s="157"/>
      <c r="GH38" s="157"/>
      <c r="GI38" s="157"/>
      <c r="GJ38" s="157"/>
      <c r="GK38" s="157"/>
      <c r="GL38" s="157"/>
      <c r="GM38" s="157"/>
      <c r="GN38" s="157"/>
      <c r="GO38" s="157"/>
      <c r="GP38" s="157"/>
      <c r="GQ38" s="157"/>
      <c r="GR38" s="157"/>
      <c r="GS38" s="157"/>
      <c r="GT38" s="157"/>
      <c r="GU38" s="157"/>
      <c r="GV38" s="157"/>
      <c r="GW38" s="157"/>
      <c r="GX38" s="157"/>
      <c r="GY38" s="157"/>
      <c r="GZ38" s="157"/>
      <c r="HA38" s="157"/>
      <c r="HB38" s="157"/>
      <c r="HC38" s="157"/>
      <c r="HD38" s="157"/>
      <c r="HE38" s="157"/>
      <c r="HF38" s="157"/>
      <c r="HG38" s="157"/>
      <c r="HH38" s="157"/>
      <c r="HI38" s="157"/>
      <c r="HJ38" s="157"/>
      <c r="HK38" s="157"/>
      <c r="HL38" s="157"/>
      <c r="HM38" s="157"/>
      <c r="HN38" s="157"/>
      <c r="HO38" s="157"/>
      <c r="HP38" s="157"/>
      <c r="HQ38" s="157"/>
      <c r="HR38" s="157"/>
      <c r="HS38" s="157"/>
      <c r="HT38" s="157"/>
    </row>
    <row r="39" spans="2:228" s="12" customFormat="1" x14ac:dyDescent="0.3">
      <c r="B39" s="46"/>
      <c r="C39" s="46"/>
      <c r="D39" s="74"/>
      <c r="E39" s="92"/>
      <c r="F39" s="92"/>
      <c r="G39" s="93"/>
      <c r="H39" s="92"/>
      <c r="I39" s="92"/>
      <c r="J39" s="214"/>
      <c r="K39" s="92"/>
      <c r="L39" s="92"/>
      <c r="M39" s="155"/>
      <c r="N39" s="92"/>
      <c r="O39" s="92"/>
      <c r="P39" s="93"/>
      <c r="Q39" s="92"/>
      <c r="R39" s="92"/>
      <c r="S39" s="93"/>
      <c r="T39" s="92"/>
      <c r="U39" s="92"/>
      <c r="V39" s="92"/>
      <c r="W39" s="214"/>
      <c r="X39" s="92"/>
      <c r="Y39" s="92"/>
      <c r="Z39" s="92"/>
      <c r="AA39" s="214"/>
      <c r="AB39" s="92"/>
      <c r="AC39" s="92"/>
      <c r="AD39" s="93"/>
      <c r="AE39" s="92"/>
      <c r="AF39" s="92"/>
      <c r="AG39" s="92"/>
      <c r="AH39" s="92"/>
      <c r="AI39" s="94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  <c r="EE39" s="157"/>
      <c r="EF39" s="157"/>
      <c r="EG39" s="157"/>
      <c r="EH39" s="157"/>
      <c r="EI39" s="157"/>
      <c r="EJ39" s="157"/>
      <c r="EK39" s="157"/>
      <c r="EL39" s="157"/>
      <c r="EM39" s="157"/>
      <c r="EN39" s="157"/>
      <c r="EO39" s="157"/>
      <c r="EP39" s="157"/>
      <c r="EQ39" s="157"/>
      <c r="ER39" s="157"/>
      <c r="ES39" s="157"/>
      <c r="ET39" s="157"/>
      <c r="EU39" s="157"/>
      <c r="EV39" s="157"/>
      <c r="EW39" s="157"/>
      <c r="EX39" s="157"/>
      <c r="EY39" s="157"/>
      <c r="EZ39" s="157"/>
      <c r="FA39" s="157"/>
      <c r="FB39" s="157"/>
      <c r="FC39" s="157"/>
      <c r="FD39" s="157"/>
      <c r="FE39" s="157"/>
      <c r="FF39" s="157"/>
      <c r="FG39" s="157"/>
      <c r="FH39" s="157"/>
      <c r="FI39" s="157"/>
      <c r="FJ39" s="157"/>
      <c r="FK39" s="157"/>
      <c r="FL39" s="157"/>
      <c r="FM39" s="157"/>
      <c r="FN39" s="157"/>
      <c r="FO39" s="157"/>
      <c r="FP39" s="157"/>
      <c r="FQ39" s="157"/>
      <c r="FR39" s="157"/>
      <c r="FS39" s="157"/>
      <c r="FT39" s="157"/>
      <c r="FU39" s="157"/>
      <c r="FV39" s="157"/>
      <c r="FW39" s="157"/>
      <c r="FX39" s="157"/>
      <c r="FY39" s="157"/>
      <c r="FZ39" s="157"/>
      <c r="GA39" s="157"/>
      <c r="GB39" s="157"/>
      <c r="GC39" s="157"/>
      <c r="GD39" s="157"/>
      <c r="GE39" s="157"/>
      <c r="GF39" s="157"/>
      <c r="GG39" s="157"/>
      <c r="GH39" s="157"/>
      <c r="GI39" s="157"/>
      <c r="GJ39" s="157"/>
      <c r="GK39" s="157"/>
      <c r="GL39" s="157"/>
      <c r="GM39" s="157"/>
      <c r="GN39" s="157"/>
      <c r="GO39" s="157"/>
      <c r="GP39" s="157"/>
      <c r="GQ39" s="157"/>
      <c r="GR39" s="157"/>
      <c r="GS39" s="157"/>
      <c r="GT39" s="157"/>
      <c r="GU39" s="157"/>
      <c r="GV39" s="157"/>
      <c r="GW39" s="157"/>
      <c r="GX39" s="157"/>
      <c r="GY39" s="157"/>
      <c r="GZ39" s="157"/>
      <c r="HA39" s="157"/>
      <c r="HB39" s="157"/>
      <c r="HC39" s="157"/>
      <c r="HD39" s="157"/>
      <c r="HE39" s="157"/>
      <c r="HF39" s="157"/>
      <c r="HG39" s="157"/>
      <c r="HH39" s="157"/>
      <c r="HI39" s="157"/>
      <c r="HJ39" s="157"/>
      <c r="HK39" s="157"/>
      <c r="HL39" s="157"/>
      <c r="HM39" s="157"/>
      <c r="HN39" s="157"/>
      <c r="HO39" s="157"/>
      <c r="HP39" s="157"/>
      <c r="HQ39" s="157"/>
      <c r="HR39" s="157"/>
      <c r="HS39" s="157"/>
      <c r="HT39" s="157"/>
    </row>
    <row r="40" spans="2:228" s="12" customFormat="1" ht="15" thickBot="1" x14ac:dyDescent="0.35">
      <c r="B40" s="45" t="s">
        <v>157</v>
      </c>
      <c r="C40" s="45"/>
      <c r="D40" s="13"/>
      <c r="E40" s="159">
        <f>SUM(E10+E13+E18+E19+E22+E22+E23+E24+E25+E32+E33+E34+E35+E36+E37+E38)</f>
        <v>259</v>
      </c>
      <c r="F40" s="159">
        <f>SUM(F10+F13+F18+F19+F22+F22+F23+F24+F25+F32+F33+F34+F35+F36+F37+F38)</f>
        <v>8894</v>
      </c>
      <c r="G40" s="213">
        <f t="shared" ref="G40:L40" si="13">SUM(G10+G13+G18+G19+G22+G22+G23+G24+G25+G32+G33+G34+G35+G36+G37+G38)</f>
        <v>0</v>
      </c>
      <c r="H40" s="159">
        <f t="shared" si="13"/>
        <v>462</v>
      </c>
      <c r="I40" s="159">
        <f t="shared" si="13"/>
        <v>18940</v>
      </c>
      <c r="J40" s="159">
        <f t="shared" si="13"/>
        <v>0</v>
      </c>
      <c r="K40" s="159">
        <f t="shared" si="13"/>
        <v>21</v>
      </c>
      <c r="L40" s="159">
        <f t="shared" si="13"/>
        <v>385</v>
      </c>
      <c r="M40" s="162"/>
      <c r="N40" s="159">
        <f>SUM(N10+N13+N18+N19+N22+N22+N23+N24+N25+N32+N33+N34+N35+N36+N37+N38)</f>
        <v>257</v>
      </c>
      <c r="O40" s="159">
        <f>SUM(O10+O13+O18+O19+O22+O22+O23+O24+O25+O32+O33+O34+O35+O36+O37+O38)</f>
        <v>9035</v>
      </c>
      <c r="P40" s="213">
        <f>SUM(P10+P13+P18+P19+P22+P22+P23+P24+P25+P32+P33+P34+P35+P36+P37+P38)</f>
        <v>0</v>
      </c>
      <c r="Q40" s="159">
        <f>SUM(Q10+Q13+Q18+Q19+Q22+Q22+Q23+Q24+Q25+Q32+Q33+Q34+Q35+Q36+Q37+Q38)</f>
        <v>501</v>
      </c>
      <c r="R40" s="159">
        <f>SUM(R10+R13+R18+R19+R22+R22+R23+R24+R25+R32+R33+R34+R35+R36+R37+R38)</f>
        <v>18550</v>
      </c>
      <c r="S40" s="160"/>
      <c r="T40" s="159">
        <f t="shared" ref="T40:AH40" si="14">SUM(T10+T13+T18+T19+T22+T22+T23+T24+T25+T32+T33+T34+T35+T36+T37+T38)</f>
        <v>516</v>
      </c>
      <c r="U40" s="159">
        <f t="shared" si="14"/>
        <v>17929</v>
      </c>
      <c r="V40" s="159">
        <f t="shared" si="14"/>
        <v>56619</v>
      </c>
      <c r="W40" s="159">
        <f t="shared" si="14"/>
        <v>0</v>
      </c>
      <c r="X40" s="159">
        <f t="shared" si="14"/>
        <v>963</v>
      </c>
      <c r="Y40" s="159">
        <f t="shared" si="14"/>
        <v>37490</v>
      </c>
      <c r="Z40" s="159">
        <f t="shared" si="14"/>
        <v>59213</v>
      </c>
      <c r="AA40" s="159"/>
      <c r="AB40" s="159">
        <f t="shared" si="14"/>
        <v>21</v>
      </c>
      <c r="AC40" s="159">
        <f t="shared" si="14"/>
        <v>385</v>
      </c>
      <c r="AD40" s="213">
        <f t="shared" si="14"/>
        <v>0</v>
      </c>
      <c r="AE40" s="159">
        <f t="shared" si="14"/>
        <v>1500</v>
      </c>
      <c r="AF40" s="159">
        <f t="shared" si="14"/>
        <v>55804</v>
      </c>
      <c r="AG40" s="159">
        <f t="shared" si="14"/>
        <v>57304</v>
      </c>
      <c r="AH40" s="159">
        <f t="shared" si="14"/>
        <v>123344</v>
      </c>
      <c r="AI40" s="161">
        <f>AG40/'T1 Population Summary'!Z40</f>
        <v>0.32641250420091478</v>
      </c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7"/>
      <c r="EU40" s="157"/>
      <c r="EV40" s="157"/>
      <c r="EW40" s="157"/>
      <c r="EX40" s="157"/>
      <c r="EY40" s="157"/>
      <c r="EZ40" s="157"/>
      <c r="FA40" s="157"/>
      <c r="FB40" s="157"/>
      <c r="FC40" s="157"/>
      <c r="FD40" s="157"/>
      <c r="FE40" s="157"/>
      <c r="FF40" s="157"/>
      <c r="FG40" s="157"/>
      <c r="FH40" s="157"/>
      <c r="FI40" s="157"/>
      <c r="FJ40" s="157"/>
      <c r="FK40" s="157"/>
      <c r="FL40" s="157"/>
      <c r="FM40" s="157"/>
      <c r="FN40" s="157"/>
      <c r="FO40" s="157"/>
      <c r="FP40" s="157"/>
      <c r="FQ40" s="157"/>
      <c r="FR40" s="157"/>
      <c r="FS40" s="157"/>
      <c r="FT40" s="157"/>
      <c r="FU40" s="157"/>
      <c r="FV40" s="157"/>
      <c r="FW40" s="157"/>
      <c r="FX40" s="157"/>
      <c r="FY40" s="157"/>
      <c r="FZ40" s="157"/>
      <c r="GA40" s="157"/>
      <c r="GB40" s="157"/>
      <c r="GC40" s="157"/>
      <c r="GD40" s="157"/>
      <c r="GE40" s="157"/>
      <c r="GF40" s="157"/>
      <c r="GG40" s="157"/>
      <c r="GH40" s="157"/>
      <c r="GI40" s="157"/>
      <c r="GJ40" s="157"/>
      <c r="GK40" s="157"/>
      <c r="GL40" s="157"/>
      <c r="GM40" s="157"/>
      <c r="GN40" s="157"/>
      <c r="GO40" s="157"/>
      <c r="GP40" s="157"/>
      <c r="GQ40" s="157"/>
      <c r="GR40" s="157"/>
      <c r="GS40" s="157"/>
      <c r="GT40" s="157"/>
      <c r="GU40" s="157"/>
      <c r="GV40" s="157"/>
      <c r="GW40" s="157"/>
      <c r="GX40" s="157"/>
      <c r="GY40" s="157"/>
      <c r="GZ40" s="157"/>
      <c r="HA40" s="157"/>
      <c r="HB40" s="157"/>
      <c r="HC40" s="157"/>
      <c r="HD40" s="157"/>
      <c r="HE40" s="157"/>
      <c r="HF40" s="157"/>
      <c r="HG40" s="157"/>
      <c r="HH40" s="157"/>
      <c r="HI40" s="157"/>
      <c r="HJ40" s="157"/>
      <c r="HK40" s="157"/>
      <c r="HL40" s="157"/>
      <c r="HM40" s="157"/>
      <c r="HN40" s="157"/>
      <c r="HO40" s="157"/>
      <c r="HP40" s="157"/>
      <c r="HQ40" s="157"/>
      <c r="HR40" s="157"/>
      <c r="HS40" s="157"/>
      <c r="HT40" s="157"/>
    </row>
    <row r="41" spans="2:228" x14ac:dyDescent="0.3">
      <c r="AG41" s="82"/>
    </row>
    <row r="42" spans="2:228" ht="12" customHeight="1" x14ac:dyDescent="0.3">
      <c r="B42" s="24" t="s">
        <v>114</v>
      </c>
      <c r="C42" s="24"/>
    </row>
    <row r="43" spans="2:228" s="12" customFormat="1" ht="21.6" customHeight="1" x14ac:dyDescent="0.3">
      <c r="B43" s="10" t="s">
        <v>115</v>
      </c>
      <c r="C43" s="81"/>
      <c r="E43" s="64"/>
      <c r="F43" s="64"/>
      <c r="G43" s="64"/>
      <c r="H43" s="64"/>
      <c r="I43" s="64"/>
      <c r="J43" s="64"/>
      <c r="K43" s="64"/>
      <c r="L43" s="64"/>
      <c r="M43" s="83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57"/>
      <c r="BE43" s="157"/>
      <c r="BF43" s="157"/>
      <c r="BG43" s="157"/>
      <c r="BH43" s="157"/>
      <c r="BI43" s="157"/>
      <c r="BJ43" s="157"/>
      <c r="BK43" s="157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57"/>
      <c r="DM43" s="157"/>
      <c r="DN43" s="157"/>
      <c r="DO43" s="157"/>
      <c r="DP43" s="157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  <c r="EE43" s="157"/>
      <c r="EF43" s="157"/>
      <c r="EG43" s="157"/>
      <c r="EH43" s="157"/>
      <c r="EI43" s="157"/>
      <c r="EJ43" s="157"/>
      <c r="EK43" s="157"/>
      <c r="EL43" s="157"/>
      <c r="EM43" s="157"/>
      <c r="EN43" s="157"/>
      <c r="EO43" s="157"/>
      <c r="EP43" s="157"/>
      <c r="EQ43" s="157"/>
      <c r="ER43" s="157"/>
      <c r="ES43" s="157"/>
      <c r="ET43" s="157"/>
      <c r="EU43" s="157"/>
      <c r="EV43" s="157"/>
      <c r="EW43" s="157"/>
      <c r="EX43" s="157"/>
      <c r="EY43" s="157"/>
      <c r="EZ43" s="157"/>
      <c r="FA43" s="157"/>
      <c r="FB43" s="157"/>
      <c r="FC43" s="157"/>
      <c r="FD43" s="157"/>
      <c r="FE43" s="157"/>
      <c r="FF43" s="157"/>
      <c r="FG43" s="157"/>
      <c r="FH43" s="157"/>
      <c r="FI43" s="157"/>
      <c r="FJ43" s="157"/>
      <c r="FK43" s="157"/>
      <c r="FL43" s="157"/>
      <c r="FM43" s="157"/>
      <c r="FN43" s="157"/>
      <c r="FO43" s="157"/>
      <c r="FP43" s="157"/>
      <c r="FQ43" s="157"/>
      <c r="FR43" s="157"/>
      <c r="FS43" s="157"/>
      <c r="FT43" s="157"/>
      <c r="FU43" s="157"/>
      <c r="FV43" s="157"/>
      <c r="FW43" s="157"/>
      <c r="FX43" s="157"/>
      <c r="FY43" s="157"/>
      <c r="FZ43" s="157"/>
      <c r="GA43" s="157"/>
      <c r="GB43" s="157"/>
      <c r="GC43" s="157"/>
      <c r="GD43" s="157"/>
      <c r="GE43" s="157"/>
      <c r="GF43" s="157"/>
      <c r="GG43" s="157"/>
      <c r="GH43" s="157"/>
      <c r="GI43" s="157"/>
      <c r="GJ43" s="157"/>
      <c r="GK43" s="157"/>
      <c r="GL43" s="157"/>
      <c r="GM43" s="157"/>
      <c r="GN43" s="157"/>
      <c r="GO43" s="157"/>
      <c r="GP43" s="157"/>
      <c r="GQ43" s="157"/>
      <c r="GR43" s="157"/>
      <c r="GS43" s="157"/>
      <c r="GT43" s="157"/>
      <c r="GU43" s="157"/>
      <c r="GV43" s="157"/>
      <c r="GW43" s="157"/>
      <c r="GX43" s="157"/>
      <c r="GY43" s="157"/>
      <c r="GZ43" s="157"/>
      <c r="HA43" s="157"/>
      <c r="HB43" s="157"/>
      <c r="HC43" s="157"/>
      <c r="HD43" s="157"/>
      <c r="HE43" s="157"/>
      <c r="HF43" s="157"/>
      <c r="HG43" s="157"/>
      <c r="HH43" s="157"/>
      <c r="HI43" s="157"/>
      <c r="HJ43" s="157"/>
      <c r="HK43" s="157"/>
      <c r="HL43" s="157"/>
      <c r="HM43" s="157"/>
      <c r="HN43" s="157"/>
      <c r="HO43" s="157"/>
      <c r="HP43" s="157"/>
      <c r="HQ43" s="157"/>
      <c r="HR43" s="157"/>
      <c r="HS43" s="157"/>
      <c r="HT43" s="157"/>
    </row>
    <row r="44" spans="2:228" s="12" customFormat="1" ht="21.75" customHeight="1" x14ac:dyDescent="0.3">
      <c r="B44" s="10" t="s">
        <v>120</v>
      </c>
      <c r="C44" s="10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157"/>
      <c r="DL44" s="157"/>
      <c r="DM44" s="157"/>
      <c r="DN44" s="157"/>
      <c r="DO44" s="157"/>
      <c r="DP44" s="157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  <c r="EE44" s="157"/>
      <c r="EF44" s="157"/>
      <c r="EG44" s="157"/>
      <c r="EH44" s="157"/>
      <c r="EI44" s="157"/>
      <c r="EJ44" s="157"/>
      <c r="EK44" s="157"/>
      <c r="EL44" s="157"/>
      <c r="EM44" s="157"/>
      <c r="EN44" s="157"/>
      <c r="EO44" s="157"/>
      <c r="EP44" s="157"/>
      <c r="EQ44" s="157"/>
      <c r="ER44" s="157"/>
      <c r="ES44" s="157"/>
      <c r="ET44" s="157"/>
      <c r="EU44" s="157"/>
      <c r="EV44" s="157"/>
      <c r="EW44" s="157"/>
      <c r="EX44" s="157"/>
      <c r="EY44" s="157"/>
      <c r="EZ44" s="157"/>
      <c r="FA44" s="157"/>
      <c r="FB44" s="157"/>
      <c r="FC44" s="157"/>
      <c r="FD44" s="157"/>
      <c r="FE44" s="157"/>
      <c r="FF44" s="157"/>
      <c r="FG44" s="157"/>
      <c r="FH44" s="157"/>
      <c r="FI44" s="157"/>
      <c r="FJ44" s="157"/>
      <c r="FK44" s="157"/>
      <c r="FL44" s="157"/>
      <c r="FM44" s="157"/>
      <c r="FN44" s="157"/>
      <c r="FO44" s="157"/>
      <c r="FP44" s="157"/>
      <c r="FQ44" s="157"/>
      <c r="FR44" s="157"/>
      <c r="FS44" s="157"/>
      <c r="FT44" s="157"/>
      <c r="FU44" s="157"/>
      <c r="FV44" s="157"/>
      <c r="FW44" s="157"/>
      <c r="FX44" s="157"/>
      <c r="FY44" s="157"/>
      <c r="FZ44" s="157"/>
      <c r="GA44" s="157"/>
      <c r="GB44" s="157"/>
      <c r="GC44" s="157"/>
      <c r="GD44" s="157"/>
      <c r="GE44" s="157"/>
      <c r="GF44" s="157"/>
      <c r="GG44" s="157"/>
      <c r="GH44" s="157"/>
      <c r="GI44" s="157"/>
      <c r="GJ44" s="157"/>
      <c r="GK44" s="157"/>
      <c r="GL44" s="157"/>
      <c r="GM44" s="157"/>
      <c r="GN44" s="157"/>
      <c r="GO44" s="157"/>
      <c r="GP44" s="157"/>
      <c r="GQ44" s="157"/>
      <c r="GR44" s="157"/>
      <c r="GS44" s="157"/>
      <c r="GT44" s="157"/>
      <c r="GU44" s="157"/>
      <c r="GV44" s="157"/>
      <c r="GW44" s="157"/>
      <c r="GX44" s="157"/>
      <c r="GY44" s="157"/>
      <c r="GZ44" s="157"/>
      <c r="HA44" s="157"/>
      <c r="HB44" s="157"/>
      <c r="HC44" s="157"/>
      <c r="HD44" s="157"/>
      <c r="HE44" s="157"/>
      <c r="HF44" s="157"/>
      <c r="HG44" s="157"/>
      <c r="HH44" s="157"/>
      <c r="HI44" s="157"/>
      <c r="HJ44" s="157"/>
      <c r="HK44" s="157"/>
      <c r="HL44" s="157"/>
      <c r="HM44" s="157"/>
      <c r="HN44" s="157"/>
      <c r="HO44" s="157"/>
      <c r="HP44" s="157"/>
      <c r="HQ44" s="157"/>
      <c r="HR44" s="157"/>
      <c r="HS44" s="157"/>
      <c r="HT44" s="157"/>
    </row>
    <row r="45" spans="2:228" s="12" customFormat="1" ht="21.75" customHeight="1" x14ac:dyDescent="0.3">
      <c r="B45" s="10" t="s">
        <v>121</v>
      </c>
      <c r="C45" s="10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</row>
    <row r="46" spans="2:228" s="12" customFormat="1" ht="21.75" customHeight="1" x14ac:dyDescent="0.3">
      <c r="B46" s="10" t="s">
        <v>122</v>
      </c>
      <c r="C46" s="10"/>
      <c r="E46" s="64"/>
      <c r="F46" s="64"/>
      <c r="G46" s="64"/>
      <c r="H46" s="64"/>
      <c r="I46" s="64"/>
      <c r="J46" s="64"/>
      <c r="K46" s="64"/>
      <c r="L46" s="64"/>
      <c r="M46" s="83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  <c r="EE46" s="157"/>
      <c r="EF46" s="157"/>
      <c r="EG46" s="157"/>
      <c r="EH46" s="157"/>
      <c r="EI46" s="157"/>
      <c r="EJ46" s="157"/>
      <c r="EK46" s="157"/>
      <c r="EL46" s="157"/>
      <c r="EM46" s="157"/>
      <c r="EN46" s="157"/>
      <c r="EO46" s="157"/>
      <c r="EP46" s="157"/>
      <c r="EQ46" s="157"/>
      <c r="ER46" s="157"/>
      <c r="ES46" s="157"/>
      <c r="ET46" s="157"/>
      <c r="EU46" s="157"/>
      <c r="EV46" s="157"/>
      <c r="EW46" s="157"/>
      <c r="EX46" s="157"/>
      <c r="EY46" s="157"/>
      <c r="EZ46" s="157"/>
      <c r="FA46" s="157"/>
      <c r="FB46" s="157"/>
      <c r="FC46" s="157"/>
      <c r="FD46" s="157"/>
      <c r="FE46" s="157"/>
      <c r="FF46" s="157"/>
      <c r="FG46" s="157"/>
      <c r="FH46" s="157"/>
      <c r="FI46" s="157"/>
      <c r="FJ46" s="157"/>
      <c r="FK46" s="157"/>
      <c r="FL46" s="157"/>
      <c r="FM46" s="157"/>
      <c r="FN46" s="157"/>
      <c r="FO46" s="157"/>
      <c r="FP46" s="157"/>
      <c r="FQ46" s="157"/>
      <c r="FR46" s="157"/>
      <c r="FS46" s="157"/>
      <c r="FT46" s="157"/>
      <c r="FU46" s="157"/>
      <c r="FV46" s="157"/>
      <c r="FW46" s="157"/>
      <c r="FX46" s="157"/>
      <c r="FY46" s="157"/>
      <c r="FZ46" s="157"/>
      <c r="GA46" s="157"/>
      <c r="GB46" s="157"/>
      <c r="GC46" s="157"/>
      <c r="GD46" s="157"/>
      <c r="GE46" s="157"/>
      <c r="GF46" s="157"/>
      <c r="GG46" s="157"/>
      <c r="GH46" s="157"/>
      <c r="GI46" s="157"/>
      <c r="GJ46" s="157"/>
      <c r="GK46" s="157"/>
      <c r="GL46" s="157"/>
      <c r="GM46" s="157"/>
      <c r="GN46" s="157"/>
      <c r="GO46" s="157"/>
      <c r="GP46" s="157"/>
      <c r="GQ46" s="157"/>
      <c r="GR46" s="157"/>
      <c r="GS46" s="157"/>
      <c r="GT46" s="157"/>
      <c r="GU46" s="157"/>
      <c r="GV46" s="157"/>
      <c r="GW46" s="157"/>
      <c r="GX46" s="157"/>
      <c r="GY46" s="157"/>
      <c r="GZ46" s="157"/>
      <c r="HA46" s="157"/>
      <c r="HB46" s="157"/>
      <c r="HC46" s="157"/>
      <c r="HD46" s="157"/>
      <c r="HE46" s="157"/>
      <c r="HF46" s="157"/>
      <c r="HG46" s="157"/>
      <c r="HH46" s="157"/>
      <c r="HI46" s="157"/>
      <c r="HJ46" s="157"/>
      <c r="HK46" s="157"/>
      <c r="HL46" s="157"/>
      <c r="HM46" s="157"/>
      <c r="HN46" s="157"/>
      <c r="HO46" s="157"/>
      <c r="HP46" s="157"/>
      <c r="HQ46" s="157"/>
      <c r="HR46" s="157"/>
      <c r="HS46" s="157"/>
      <c r="HT46" s="157"/>
    </row>
    <row r="47" spans="2:228" s="12" customFormat="1" ht="21.75" customHeight="1" x14ac:dyDescent="0.3">
      <c r="B47" s="10" t="s">
        <v>117</v>
      </c>
      <c r="C47" s="10"/>
      <c r="AG47" s="58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  <c r="DE47" s="157"/>
      <c r="DF47" s="157"/>
      <c r="DG47" s="157"/>
      <c r="DH47" s="157"/>
      <c r="DI47" s="157"/>
      <c r="DJ47" s="157"/>
      <c r="DK47" s="157"/>
      <c r="DL47" s="157"/>
      <c r="DM47" s="157"/>
      <c r="DN47" s="157"/>
      <c r="DO47" s="157"/>
      <c r="DP47" s="157"/>
      <c r="DQ47" s="157"/>
      <c r="DR47" s="157"/>
      <c r="DS47" s="157"/>
      <c r="DT47" s="157"/>
      <c r="DU47" s="157"/>
      <c r="DV47" s="157"/>
      <c r="DW47" s="157"/>
      <c r="DX47" s="157"/>
      <c r="DY47" s="157"/>
      <c r="DZ47" s="157"/>
      <c r="EA47" s="157"/>
      <c r="EB47" s="157"/>
      <c r="EC47" s="157"/>
      <c r="ED47" s="157"/>
      <c r="EE47" s="157"/>
      <c r="EF47" s="157"/>
      <c r="EG47" s="157"/>
      <c r="EH47" s="157"/>
      <c r="EI47" s="157"/>
      <c r="EJ47" s="157"/>
      <c r="EK47" s="157"/>
      <c r="EL47" s="157"/>
      <c r="EM47" s="157"/>
      <c r="EN47" s="157"/>
      <c r="EO47" s="157"/>
      <c r="EP47" s="157"/>
      <c r="EQ47" s="157"/>
      <c r="ER47" s="157"/>
      <c r="ES47" s="157"/>
      <c r="ET47" s="157"/>
      <c r="EU47" s="157"/>
      <c r="EV47" s="157"/>
      <c r="EW47" s="157"/>
      <c r="EX47" s="157"/>
      <c r="EY47" s="157"/>
      <c r="EZ47" s="157"/>
      <c r="FA47" s="157"/>
      <c r="FB47" s="157"/>
      <c r="FC47" s="157"/>
      <c r="FD47" s="157"/>
      <c r="FE47" s="157"/>
      <c r="FF47" s="157"/>
      <c r="FG47" s="157"/>
      <c r="FH47" s="157"/>
      <c r="FI47" s="157"/>
      <c r="FJ47" s="157"/>
      <c r="FK47" s="157"/>
      <c r="FL47" s="157"/>
      <c r="FM47" s="157"/>
      <c r="FN47" s="157"/>
      <c r="FO47" s="157"/>
      <c r="FP47" s="157"/>
      <c r="FQ47" s="157"/>
      <c r="FR47" s="157"/>
      <c r="FS47" s="157"/>
      <c r="FT47" s="157"/>
      <c r="FU47" s="157"/>
      <c r="FV47" s="157"/>
      <c r="FW47" s="157"/>
      <c r="FX47" s="157"/>
      <c r="FY47" s="157"/>
      <c r="FZ47" s="157"/>
      <c r="GA47" s="157"/>
      <c r="GB47" s="157"/>
      <c r="GC47" s="157"/>
      <c r="GD47" s="157"/>
      <c r="GE47" s="157"/>
      <c r="GF47" s="157"/>
      <c r="GG47" s="157"/>
      <c r="GH47" s="157"/>
      <c r="GI47" s="157"/>
      <c r="GJ47" s="157"/>
      <c r="GK47" s="157"/>
      <c r="GL47" s="157"/>
      <c r="GM47" s="157"/>
      <c r="GN47" s="157"/>
      <c r="GO47" s="157"/>
      <c r="GP47" s="157"/>
      <c r="GQ47" s="157"/>
      <c r="GR47" s="157"/>
      <c r="GS47" s="157"/>
      <c r="GT47" s="157"/>
      <c r="GU47" s="157"/>
      <c r="GV47" s="157"/>
      <c r="GW47" s="157"/>
      <c r="GX47" s="157"/>
      <c r="GY47" s="157"/>
      <c r="GZ47" s="157"/>
      <c r="HA47" s="157"/>
      <c r="HB47" s="157"/>
      <c r="HC47" s="157"/>
      <c r="HD47" s="157"/>
      <c r="HE47" s="157"/>
      <c r="HF47" s="157"/>
      <c r="HG47" s="157"/>
      <c r="HH47" s="157"/>
      <c r="HI47" s="157"/>
      <c r="HJ47" s="157"/>
      <c r="HK47" s="157"/>
      <c r="HL47" s="157"/>
      <c r="HM47" s="157"/>
      <c r="HN47" s="157"/>
      <c r="HO47" s="157"/>
      <c r="HP47" s="157"/>
      <c r="HQ47" s="157"/>
      <c r="HR47" s="157"/>
      <c r="HS47" s="157"/>
      <c r="HT47" s="157"/>
    </row>
    <row r="48" spans="2:228" s="12" customFormat="1" ht="21.75" customHeight="1" x14ac:dyDescent="0.3">
      <c r="B48" s="10" t="s">
        <v>142</v>
      </c>
      <c r="C48" s="10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7"/>
      <c r="FF48" s="157"/>
      <c r="FG48" s="157"/>
      <c r="FH48" s="157"/>
      <c r="FI48" s="157"/>
      <c r="FJ48" s="157"/>
      <c r="FK48" s="157"/>
      <c r="FL48" s="157"/>
      <c r="FM48" s="157"/>
      <c r="FN48" s="157"/>
      <c r="FO48" s="157"/>
      <c r="FP48" s="157"/>
      <c r="FQ48" s="157"/>
      <c r="FR48" s="157"/>
      <c r="FS48" s="157"/>
      <c r="FT48" s="157"/>
      <c r="FU48" s="157"/>
      <c r="FV48" s="157"/>
      <c r="FW48" s="157"/>
      <c r="FX48" s="157"/>
      <c r="FY48" s="157"/>
      <c r="FZ48" s="157"/>
      <c r="GA48" s="157"/>
      <c r="GB48" s="157"/>
      <c r="GC48" s="157"/>
      <c r="GD48" s="157"/>
      <c r="GE48" s="157"/>
      <c r="GF48" s="157"/>
      <c r="GG48" s="157"/>
      <c r="GH48" s="157"/>
      <c r="GI48" s="157"/>
      <c r="GJ48" s="157"/>
      <c r="GK48" s="157"/>
      <c r="GL48" s="157"/>
      <c r="GM48" s="157"/>
      <c r="GN48" s="157"/>
      <c r="GO48" s="157"/>
      <c r="GP48" s="157"/>
      <c r="GQ48" s="157"/>
      <c r="GR48" s="157"/>
      <c r="GS48" s="157"/>
      <c r="GT48" s="157"/>
      <c r="GU48" s="157"/>
      <c r="GV48" s="157"/>
      <c r="GW48" s="157"/>
      <c r="GX48" s="157"/>
      <c r="GY48" s="157"/>
      <c r="GZ48" s="157"/>
      <c r="HA48" s="157"/>
      <c r="HB48" s="157"/>
      <c r="HC48" s="157"/>
      <c r="HD48" s="157"/>
      <c r="HE48" s="157"/>
      <c r="HF48" s="157"/>
      <c r="HG48" s="157"/>
      <c r="HH48" s="157"/>
      <c r="HI48" s="157"/>
      <c r="HJ48" s="157"/>
      <c r="HK48" s="157"/>
      <c r="HL48" s="157"/>
      <c r="HM48" s="157"/>
      <c r="HN48" s="157"/>
      <c r="HO48" s="157"/>
      <c r="HP48" s="157"/>
      <c r="HQ48" s="157"/>
      <c r="HR48" s="157"/>
      <c r="HS48" s="157"/>
      <c r="HT48" s="157"/>
    </row>
    <row r="50" spans="2:23" x14ac:dyDescent="0.3">
      <c r="B50" s="27" t="s">
        <v>59</v>
      </c>
      <c r="C50" s="27"/>
    </row>
    <row r="51" spans="2:23" x14ac:dyDescent="0.3">
      <c r="B51" s="27" t="s">
        <v>60</v>
      </c>
      <c r="C51" s="27"/>
    </row>
    <row r="52" spans="2:23" x14ac:dyDescent="0.3">
      <c r="B52" s="28" t="s">
        <v>61</v>
      </c>
      <c r="C52" s="28"/>
    </row>
    <row r="53" spans="2:23" x14ac:dyDescent="0.3">
      <c r="B53" t="s">
        <v>62</v>
      </c>
      <c r="C53" s="40"/>
      <c r="U53" s="14"/>
      <c r="V53" s="14"/>
      <c r="W53" s="14"/>
    </row>
    <row r="54" spans="2:23" x14ac:dyDescent="0.3">
      <c r="B54"/>
      <c r="C54" s="40"/>
      <c r="U54" s="14"/>
      <c r="V54" s="14"/>
      <c r="W54" s="14"/>
    </row>
  </sheetData>
  <mergeCells count="38">
    <mergeCell ref="E7:L7"/>
    <mergeCell ref="N7:R7"/>
    <mergeCell ref="T7:AI7"/>
    <mergeCell ref="E8:F8"/>
    <mergeCell ref="H8:I8"/>
    <mergeCell ref="K8:L8"/>
    <mergeCell ref="N8:O8"/>
    <mergeCell ref="Q8:R8"/>
    <mergeCell ref="T8:V8"/>
    <mergeCell ref="X8:Z8"/>
    <mergeCell ref="AB8:AC8"/>
    <mergeCell ref="AE8:AI8"/>
    <mergeCell ref="B9:C9"/>
    <mergeCell ref="AK9:AL9"/>
    <mergeCell ref="C12:D12"/>
    <mergeCell ref="AL12:AM12"/>
    <mergeCell ref="C14:D14"/>
    <mergeCell ref="AL14:AM14"/>
    <mergeCell ref="C15:D15"/>
    <mergeCell ref="AL15:AM15"/>
    <mergeCell ref="C16:D16"/>
    <mergeCell ref="AL16:AM16"/>
    <mergeCell ref="C20:D20"/>
    <mergeCell ref="AL20:AM20"/>
    <mergeCell ref="C21:D21"/>
    <mergeCell ref="AL21:AM21"/>
    <mergeCell ref="C26:D26"/>
    <mergeCell ref="AL26:AM26"/>
    <mergeCell ref="C27:D27"/>
    <mergeCell ref="AL27:AM27"/>
    <mergeCell ref="C31:D31"/>
    <mergeCell ref="AL31:AM31"/>
    <mergeCell ref="C28:D28"/>
    <mergeCell ref="AL28:AM28"/>
    <mergeCell ref="C29:D29"/>
    <mergeCell ref="AL29:AM29"/>
    <mergeCell ref="C30:D30"/>
    <mergeCell ref="AL30:AM30"/>
  </mergeCells>
  <pageMargins left="0.7" right="0.7" top="0.75" bottom="0.75" header="0.3" footer="0.3"/>
  <pageSetup paperSize="3" scale="43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S54"/>
  <sheetViews>
    <sheetView topLeftCell="A6" zoomScale="145" zoomScaleNormal="145" workbookViewId="0">
      <selection activeCell="AG25" sqref="AG25"/>
    </sheetView>
  </sheetViews>
  <sheetFormatPr defaultColWidth="9.21875" defaultRowHeight="14.4" x14ac:dyDescent="0.3"/>
  <cols>
    <col min="1" max="1" width="2.77734375" style="95" customWidth="1"/>
    <col min="2" max="2" width="2.77734375" style="4" customWidth="1"/>
    <col min="3" max="3" width="14.5546875" style="4" customWidth="1"/>
    <col min="4" max="4" width="6.5546875" customWidth="1"/>
    <col min="5" max="6" width="10.5546875" style="95" customWidth="1"/>
    <col min="7" max="7" width="1.44140625" style="95" customWidth="1"/>
    <col min="8" max="9" width="10.5546875" style="95" customWidth="1"/>
    <col min="10" max="10" width="1.44140625" style="95" customWidth="1"/>
    <col min="11" max="12" width="10.5546875" style="95" customWidth="1"/>
    <col min="13" max="13" width="2.5546875" style="95" customWidth="1"/>
    <col min="14" max="15" width="10.5546875" style="95" customWidth="1"/>
    <col min="16" max="16" width="1.44140625" style="95" customWidth="1"/>
    <col min="17" max="18" width="10.5546875" style="95" customWidth="1"/>
    <col min="19" max="19" width="2.5546875" style="95" customWidth="1"/>
    <col min="20" max="22" width="10.5546875" style="95" customWidth="1"/>
    <col min="23" max="23" width="1.44140625" style="95" customWidth="1"/>
    <col min="24" max="26" width="10.5546875" style="95" customWidth="1"/>
    <col min="27" max="27" width="2.5546875" style="95" customWidth="1"/>
    <col min="28" max="29" width="10.5546875" style="95" customWidth="1"/>
    <col min="30" max="30" width="1.44140625" style="95" customWidth="1"/>
    <col min="31" max="32" width="10.5546875" style="95" customWidth="1"/>
    <col min="33" max="33" width="10.21875" style="95" customWidth="1"/>
    <col min="34" max="34" width="11.21875" style="95" customWidth="1"/>
    <col min="35" max="35" width="11.5546875" style="95" customWidth="1"/>
    <col min="36" max="36" width="1.44140625" customWidth="1"/>
    <col min="37" max="37" width="3.44140625" customWidth="1"/>
    <col min="38" max="38" width="26.21875" customWidth="1"/>
  </cols>
  <sheetData>
    <row r="1" spans="1:71" ht="21" customHeight="1" x14ac:dyDescent="0.55000000000000004">
      <c r="B1" s="19" t="s">
        <v>164</v>
      </c>
      <c r="C1" s="7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71" s="12" customFormat="1" ht="21" customHeight="1" x14ac:dyDescent="0.3">
      <c r="A2" s="96"/>
      <c r="B2" s="20" t="s">
        <v>79</v>
      </c>
      <c r="C2" s="20"/>
      <c r="D2" s="64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6"/>
      <c r="AB2" s="96"/>
      <c r="AC2" s="96"/>
      <c r="AD2" s="96"/>
      <c r="AE2" s="96"/>
      <c r="AF2" s="96"/>
      <c r="AG2" s="96"/>
      <c r="AH2" s="96"/>
      <c r="AI2" s="96"/>
    </row>
    <row r="3" spans="1:71" s="12" customFormat="1" ht="21" customHeight="1" x14ac:dyDescent="0.35">
      <c r="A3" s="96"/>
      <c r="B3" s="16" t="s">
        <v>125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6"/>
      <c r="AB3" s="96"/>
      <c r="AC3" s="96"/>
      <c r="AD3" s="96"/>
      <c r="AE3" s="96"/>
      <c r="AF3" s="96"/>
      <c r="AG3" s="96"/>
      <c r="AH3" s="96"/>
      <c r="AI3" s="96"/>
    </row>
    <row r="4" spans="1:71" s="12" customFormat="1" ht="21" customHeight="1" x14ac:dyDescent="0.3">
      <c r="A4" s="96"/>
      <c r="B4" s="164" t="s">
        <v>126</v>
      </c>
      <c r="C4" s="165"/>
      <c r="D4" s="164"/>
      <c r="E4" s="96"/>
      <c r="F4" s="219"/>
      <c r="G4" s="219"/>
      <c r="H4" s="219"/>
      <c r="I4" s="219"/>
      <c r="J4" s="96"/>
      <c r="K4" s="96"/>
      <c r="L4" s="219"/>
      <c r="M4" s="96"/>
      <c r="N4" s="96"/>
      <c r="O4" s="219"/>
      <c r="P4" s="96"/>
      <c r="Q4" s="98"/>
      <c r="R4" s="98"/>
      <c r="S4" s="98"/>
      <c r="T4" s="98"/>
      <c r="U4" s="98"/>
      <c r="V4" s="98"/>
      <c r="W4" s="98"/>
      <c r="X4" s="98"/>
      <c r="Y4" s="98"/>
      <c r="Z4" s="98"/>
      <c r="AA4" s="96"/>
      <c r="AB4" s="96"/>
      <c r="AC4" s="96"/>
      <c r="AD4" s="96"/>
      <c r="AE4" s="96"/>
      <c r="AF4" s="96"/>
      <c r="AG4" s="96"/>
      <c r="AH4" s="96"/>
      <c r="AI4" s="96"/>
    </row>
    <row r="5" spans="1:71" s="12" customFormat="1" ht="21" customHeight="1" x14ac:dyDescent="0.3">
      <c r="A5" s="96"/>
      <c r="B5" s="167" t="s">
        <v>144</v>
      </c>
      <c r="C5" s="167"/>
      <c r="D5" s="166"/>
      <c r="E5" s="219"/>
      <c r="F5" s="96"/>
      <c r="G5" s="96"/>
      <c r="H5" s="96"/>
      <c r="I5" s="96"/>
      <c r="J5" s="96"/>
      <c r="K5" s="96"/>
      <c r="L5" s="96"/>
      <c r="M5" s="96"/>
      <c r="N5" s="219"/>
      <c r="O5" s="96"/>
      <c r="P5" s="96"/>
      <c r="Q5" s="96"/>
      <c r="R5" s="100"/>
      <c r="S5" s="101"/>
      <c r="T5" s="99"/>
      <c r="U5" s="101"/>
      <c r="V5" s="101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</row>
    <row r="6" spans="1:71" ht="45" customHeight="1" thickBot="1" x14ac:dyDescent="0.35">
      <c r="B6"/>
      <c r="C6"/>
      <c r="E6" s="102"/>
      <c r="F6" s="103"/>
      <c r="G6" s="103"/>
      <c r="H6" s="102"/>
      <c r="I6" s="103"/>
      <c r="J6" s="103"/>
      <c r="K6" s="102"/>
      <c r="L6" s="103"/>
      <c r="M6" s="207"/>
      <c r="N6" s="102"/>
      <c r="O6" s="103"/>
      <c r="P6" s="103"/>
      <c r="Q6" s="102"/>
      <c r="R6" s="103"/>
      <c r="S6" s="207"/>
      <c r="T6" s="102"/>
      <c r="U6" s="103"/>
      <c r="V6" s="103"/>
      <c r="W6" s="103"/>
      <c r="X6" s="102"/>
      <c r="Y6" s="103"/>
      <c r="Z6" s="103"/>
      <c r="AA6" s="103"/>
      <c r="AB6" s="102"/>
      <c r="AC6" s="103"/>
      <c r="AD6" s="103"/>
      <c r="AE6" s="103"/>
      <c r="AF6" s="103"/>
      <c r="AG6" s="103"/>
      <c r="AH6" s="103"/>
      <c r="AI6" s="103"/>
    </row>
    <row r="7" spans="1:71" ht="30" customHeight="1" thickBot="1" x14ac:dyDescent="0.35">
      <c r="E7" s="344" t="s">
        <v>82</v>
      </c>
      <c r="F7" s="344"/>
      <c r="G7" s="344"/>
      <c r="H7" s="344"/>
      <c r="I7" s="344"/>
      <c r="J7" s="344"/>
      <c r="K7" s="344"/>
      <c r="L7" s="344"/>
      <c r="M7" s="208"/>
      <c r="N7" s="345" t="s">
        <v>83</v>
      </c>
      <c r="O7" s="345"/>
      <c r="P7" s="345"/>
      <c r="Q7" s="345"/>
      <c r="R7" s="345"/>
      <c r="S7" s="210"/>
      <c r="T7" s="361" t="s">
        <v>84</v>
      </c>
      <c r="U7" s="361"/>
      <c r="V7" s="361"/>
      <c r="W7" s="361"/>
      <c r="X7" s="361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</row>
    <row r="8" spans="1:71" ht="31.5" customHeight="1" x14ac:dyDescent="0.3">
      <c r="E8" s="366" t="s">
        <v>128</v>
      </c>
      <c r="F8" s="366"/>
      <c r="H8" s="366" t="s">
        <v>129</v>
      </c>
      <c r="I8" s="366"/>
      <c r="K8" s="366" t="s">
        <v>130</v>
      </c>
      <c r="L8" s="366"/>
      <c r="M8" s="209"/>
      <c r="N8" s="366" t="s">
        <v>128</v>
      </c>
      <c r="O8" s="366"/>
      <c r="Q8" s="366" t="s">
        <v>129</v>
      </c>
      <c r="R8" s="366"/>
      <c r="S8" s="207"/>
      <c r="T8" s="366" t="s">
        <v>128</v>
      </c>
      <c r="U8" s="366"/>
      <c r="V8" s="366"/>
      <c r="X8" s="366" t="s">
        <v>129</v>
      </c>
      <c r="Y8" s="366"/>
      <c r="Z8" s="366"/>
      <c r="AB8" s="366" t="s">
        <v>130</v>
      </c>
      <c r="AC8" s="366"/>
      <c r="AE8" s="365" t="s">
        <v>131</v>
      </c>
      <c r="AF8" s="365"/>
      <c r="AG8" s="365"/>
      <c r="AH8" s="365"/>
      <c r="AI8" s="365"/>
    </row>
    <row r="9" spans="1:71" s="2" customFormat="1" ht="65.25" customHeight="1" thickBot="1" x14ac:dyDescent="0.35">
      <c r="A9" s="97"/>
      <c r="B9" s="338" t="s">
        <v>33</v>
      </c>
      <c r="C9" s="338"/>
      <c r="D9" s="90"/>
      <c r="E9" s="104" t="s">
        <v>132</v>
      </c>
      <c r="F9" s="104" t="s">
        <v>133</v>
      </c>
      <c r="G9" s="104"/>
      <c r="H9" s="104" t="s">
        <v>132</v>
      </c>
      <c r="I9" s="104" t="s">
        <v>133</v>
      </c>
      <c r="J9" s="104"/>
      <c r="K9" s="104" t="s">
        <v>132</v>
      </c>
      <c r="L9" s="104" t="s">
        <v>133</v>
      </c>
      <c r="M9" s="209"/>
      <c r="N9" s="104" t="s">
        <v>132</v>
      </c>
      <c r="O9" s="104" t="s">
        <v>133</v>
      </c>
      <c r="P9" s="104"/>
      <c r="Q9" s="104" t="s">
        <v>132</v>
      </c>
      <c r="R9" s="104" t="s">
        <v>133</v>
      </c>
      <c r="S9" s="209"/>
      <c r="T9" s="104" t="s">
        <v>132</v>
      </c>
      <c r="U9" s="104" t="s">
        <v>133</v>
      </c>
      <c r="V9" s="104" t="s">
        <v>134</v>
      </c>
      <c r="W9" s="104"/>
      <c r="X9" s="104" t="s">
        <v>132</v>
      </c>
      <c r="Y9" s="104" t="s">
        <v>133</v>
      </c>
      <c r="Z9" s="104" t="s">
        <v>134</v>
      </c>
      <c r="AA9" s="104"/>
      <c r="AB9" s="104" t="s">
        <v>132</v>
      </c>
      <c r="AC9" s="104" t="s">
        <v>133</v>
      </c>
      <c r="AD9" s="104"/>
      <c r="AE9" s="108" t="s">
        <v>135</v>
      </c>
      <c r="AF9" s="108" t="s">
        <v>136</v>
      </c>
      <c r="AG9" s="108" t="s">
        <v>137</v>
      </c>
      <c r="AH9" s="108" t="s">
        <v>138</v>
      </c>
      <c r="AI9" s="108" t="s">
        <v>139</v>
      </c>
      <c r="AK9" s="367" t="s">
        <v>33</v>
      </c>
      <c r="AL9" s="338"/>
      <c r="AM9" s="90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s="12" customFormat="1" ht="15.75" customHeight="1" x14ac:dyDescent="0.3">
      <c r="A10" s="96"/>
      <c r="B10" s="125" t="s">
        <v>37</v>
      </c>
      <c r="C10" s="125"/>
      <c r="D10" s="131"/>
      <c r="E10" s="131">
        <f>SUM(E11:E12)</f>
        <v>29</v>
      </c>
      <c r="F10" s="131">
        <f t="shared" ref="F10:R10" si="0">SUM(F11:F12)</f>
        <v>815</v>
      </c>
      <c r="G10" s="131">
        <f t="shared" si="0"/>
        <v>0</v>
      </c>
      <c r="H10" s="131">
        <f t="shared" si="0"/>
        <v>29</v>
      </c>
      <c r="I10" s="131">
        <f t="shared" si="0"/>
        <v>983</v>
      </c>
      <c r="J10" s="131">
        <f t="shared" si="0"/>
        <v>0</v>
      </c>
      <c r="K10" s="131">
        <f t="shared" si="0"/>
        <v>3</v>
      </c>
      <c r="L10" s="131">
        <f t="shared" si="0"/>
        <v>127</v>
      </c>
      <c r="M10" s="206"/>
      <c r="N10" s="179">
        <f t="shared" si="0"/>
        <v>20</v>
      </c>
      <c r="O10" s="179">
        <f t="shared" si="0"/>
        <v>490</v>
      </c>
      <c r="P10" s="179">
        <f t="shared" si="0"/>
        <v>0</v>
      </c>
      <c r="Q10" s="179">
        <f t="shared" si="0"/>
        <v>37</v>
      </c>
      <c r="R10" s="179">
        <f t="shared" si="0"/>
        <v>862</v>
      </c>
      <c r="S10" s="206"/>
      <c r="T10" s="146">
        <f>SUM(E10,N10)</f>
        <v>49</v>
      </c>
      <c r="U10" s="146">
        <f>SUM(F10,O10)</f>
        <v>1305</v>
      </c>
      <c r="V10" s="142">
        <f>'T1 Population Summary'!W10-'T4 Tsu Casualties 20 Min'!U10</f>
        <v>2035</v>
      </c>
      <c r="W10" s="142"/>
      <c r="X10" s="146">
        <f>SUM(H10,Q10)</f>
        <v>66</v>
      </c>
      <c r="Y10" s="146">
        <f>SUM(I10,R10)</f>
        <v>1845</v>
      </c>
      <c r="Z10" s="142">
        <f>'T1 Population Summary'!X10-'T4 Tsu Casualties 20 Min'!Y10</f>
        <v>1968</v>
      </c>
      <c r="AA10" s="142"/>
      <c r="AB10" s="146">
        <f>SUM(K10)</f>
        <v>3</v>
      </c>
      <c r="AC10" s="146">
        <f>SUM(L10)</f>
        <v>127</v>
      </c>
      <c r="AD10" s="142"/>
      <c r="AE10" s="142">
        <f>SUM(T10,X10,AB10)</f>
        <v>118</v>
      </c>
      <c r="AF10" s="146">
        <f>SUM(U10, Y10, AC10)</f>
        <v>3277</v>
      </c>
      <c r="AG10" s="146">
        <f>SUM(AE10,AF10)</f>
        <v>3395</v>
      </c>
      <c r="AH10" s="142">
        <f>'T1 Population Summary'!Z10-AF10</f>
        <v>4150</v>
      </c>
      <c r="AI10" s="143">
        <f>AG10/'T1 Population Summary'!Z10</f>
        <v>0.4571159283694628</v>
      </c>
      <c r="AJ10" s="217"/>
      <c r="AK10" s="218" t="s">
        <v>37</v>
      </c>
      <c r="AL10" s="145"/>
      <c r="AM10" s="142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spans="1:71" s="69" customFormat="1" ht="15.75" customHeight="1" x14ac:dyDescent="0.3">
      <c r="A11" s="96"/>
      <c r="B11" s="119"/>
      <c r="C11" s="129" t="s">
        <v>100</v>
      </c>
      <c r="D11" s="120"/>
      <c r="E11" s="120">
        <v>19</v>
      </c>
      <c r="F11" s="120">
        <v>555</v>
      </c>
      <c r="G11" s="120"/>
      <c r="H11" s="120">
        <v>20</v>
      </c>
      <c r="I11" s="120">
        <v>793</v>
      </c>
      <c r="J11" s="120"/>
      <c r="K11" s="120">
        <v>2</v>
      </c>
      <c r="L11" s="120">
        <v>73</v>
      </c>
      <c r="M11" s="115"/>
      <c r="N11" s="168">
        <v>11</v>
      </c>
      <c r="O11" s="168">
        <v>283</v>
      </c>
      <c r="P11" s="168"/>
      <c r="Q11" s="168">
        <v>24</v>
      </c>
      <c r="R11" s="168">
        <v>597</v>
      </c>
      <c r="S11" s="115"/>
      <c r="T11" s="136">
        <f>SUM(E11,N11)</f>
        <v>30</v>
      </c>
      <c r="U11" s="136">
        <f>SUM(F11,O11)</f>
        <v>838</v>
      </c>
      <c r="V11" s="134">
        <f>'T1 Population Summary'!W11-'T4 Tsu Casualties 20 Min'!U11</f>
        <v>429</v>
      </c>
      <c r="W11" s="136"/>
      <c r="X11" s="136">
        <f>SUM(H11,Q11)</f>
        <v>44</v>
      </c>
      <c r="Y11" s="136">
        <f>SUM(I11,R11)</f>
        <v>1390</v>
      </c>
      <c r="Z11" s="134">
        <f>'T1 Population Summary'!X11-'T4 Tsu Casualties 20 Min'!Y11</f>
        <v>299</v>
      </c>
      <c r="AA11" s="136"/>
      <c r="AB11" s="136">
        <f>SUM(K11)</f>
        <v>2</v>
      </c>
      <c r="AC11" s="136">
        <f>SUM(L11)</f>
        <v>73</v>
      </c>
      <c r="AD11" s="136"/>
      <c r="AE11" s="136">
        <f>SUM(T11,X11,AB11)</f>
        <v>76</v>
      </c>
      <c r="AF11" s="136">
        <f>SUM(U11, Y11, AC11)</f>
        <v>2301</v>
      </c>
      <c r="AG11" s="136">
        <f>SUM(AE11,AF11)</f>
        <v>2377</v>
      </c>
      <c r="AH11" s="134">
        <f>'T1 Population Summary'!Z11-AF11</f>
        <v>759</v>
      </c>
      <c r="AI11" s="135">
        <f>AG11/'T1 Population Summary'!Z11</f>
        <v>0.77679738562091505</v>
      </c>
      <c r="AJ11" s="138"/>
      <c r="AK11" s="139"/>
      <c r="AL11" s="140" t="s">
        <v>100</v>
      </c>
      <c r="AM11" s="136"/>
      <c r="AN11" s="12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spans="1:71" s="70" customFormat="1" ht="15.75" customHeight="1" x14ac:dyDescent="0.3">
      <c r="A12" s="96"/>
      <c r="B12" s="119"/>
      <c r="C12" s="356" t="s">
        <v>101</v>
      </c>
      <c r="D12" s="356"/>
      <c r="E12" s="120">
        <v>10</v>
      </c>
      <c r="F12" s="120">
        <v>260</v>
      </c>
      <c r="G12" s="120"/>
      <c r="H12" s="120">
        <v>9</v>
      </c>
      <c r="I12" s="120">
        <v>190</v>
      </c>
      <c r="J12" s="120"/>
      <c r="K12" s="120">
        <v>1</v>
      </c>
      <c r="L12" s="120">
        <v>54</v>
      </c>
      <c r="M12" s="115"/>
      <c r="N12" s="168">
        <v>9</v>
      </c>
      <c r="O12" s="168">
        <v>207</v>
      </c>
      <c r="P12" s="168"/>
      <c r="Q12" s="168">
        <v>13</v>
      </c>
      <c r="R12" s="168">
        <v>265</v>
      </c>
      <c r="S12" s="115"/>
      <c r="T12" s="136">
        <f t="shared" ref="T12:T38" si="1">SUM(E12,N12)</f>
        <v>19</v>
      </c>
      <c r="U12" s="136">
        <f t="shared" ref="U12:U38" si="2">SUM(F12,O12)</f>
        <v>467</v>
      </c>
      <c r="V12" s="134">
        <f>'T1 Population Summary'!W12-'T4 Tsu Casualties 20 Min'!U12</f>
        <v>1606</v>
      </c>
      <c r="W12" s="136"/>
      <c r="X12" s="136">
        <f t="shared" ref="X12:X38" si="3">SUM(H12,Q12)</f>
        <v>22</v>
      </c>
      <c r="Y12" s="136">
        <f t="shared" ref="Y12:Y38" si="4">SUM(I12,R12)</f>
        <v>455</v>
      </c>
      <c r="Z12" s="134">
        <f>'T1 Population Summary'!X12-'T4 Tsu Casualties 20 Min'!Y12</f>
        <v>1669</v>
      </c>
      <c r="AA12" s="136"/>
      <c r="AB12" s="136">
        <f t="shared" ref="AB12:AB38" si="5">SUM(K12)</f>
        <v>1</v>
      </c>
      <c r="AC12" s="136">
        <f t="shared" ref="AC12:AC38" si="6">SUM(L12)</f>
        <v>54</v>
      </c>
      <c r="AD12" s="136"/>
      <c r="AE12" s="136">
        <f>SUM(T12,X12,AB12)</f>
        <v>42</v>
      </c>
      <c r="AF12" s="136">
        <f t="shared" ref="AF12:AF38" si="7">SUM(U12, Y12, AC12)</f>
        <v>976</v>
      </c>
      <c r="AG12" s="136">
        <f>SUM(AE12,AF12)</f>
        <v>1018</v>
      </c>
      <c r="AH12" s="134">
        <f>'T1 Population Summary'!Z12-AF12</f>
        <v>3391</v>
      </c>
      <c r="AI12" s="135">
        <f>AG12/'T1 Population Summary'!Z12</f>
        <v>0.23311197618502405</v>
      </c>
      <c r="AJ12" s="138"/>
      <c r="AK12" s="139"/>
      <c r="AL12" s="349" t="s">
        <v>101</v>
      </c>
      <c r="AM12" s="349"/>
      <c r="AN12" s="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12" customFormat="1" ht="15.75" customHeight="1" x14ac:dyDescent="0.3">
      <c r="A13" s="96"/>
      <c r="B13" s="125" t="s">
        <v>38</v>
      </c>
      <c r="C13" s="128"/>
      <c r="D13" s="132"/>
      <c r="E13" s="132">
        <f>SUM(E14:E17)</f>
        <v>88</v>
      </c>
      <c r="F13" s="132">
        <f t="shared" ref="F13:R13" si="8">SUM(F14:F17)</f>
        <v>5633</v>
      </c>
      <c r="G13" s="132">
        <f t="shared" si="8"/>
        <v>0</v>
      </c>
      <c r="H13" s="132">
        <f t="shared" si="8"/>
        <v>168</v>
      </c>
      <c r="I13" s="132">
        <f t="shared" si="8"/>
        <v>11756</v>
      </c>
      <c r="J13" s="132">
        <f t="shared" si="8"/>
        <v>0</v>
      </c>
      <c r="K13" s="132">
        <f t="shared" si="8"/>
        <v>4</v>
      </c>
      <c r="L13" s="132">
        <f t="shared" si="8"/>
        <v>244</v>
      </c>
      <c r="M13" s="206"/>
      <c r="N13" s="180">
        <f t="shared" si="8"/>
        <v>79</v>
      </c>
      <c r="O13" s="180">
        <f t="shared" si="8"/>
        <v>5519</v>
      </c>
      <c r="P13" s="180">
        <f t="shared" si="8"/>
        <v>0</v>
      </c>
      <c r="Q13" s="180">
        <f t="shared" si="8"/>
        <v>174</v>
      </c>
      <c r="R13" s="180">
        <f t="shared" si="8"/>
        <v>11062</v>
      </c>
      <c r="S13" s="206"/>
      <c r="T13" s="146">
        <f t="shared" si="1"/>
        <v>167</v>
      </c>
      <c r="U13" s="146">
        <f t="shared" si="2"/>
        <v>11152</v>
      </c>
      <c r="V13" s="142">
        <f>'T1 Population Summary'!W13-'T4 Tsu Casualties 20 Min'!U13</f>
        <v>20713</v>
      </c>
      <c r="W13" s="146"/>
      <c r="X13" s="146">
        <f t="shared" si="3"/>
        <v>342</v>
      </c>
      <c r="Y13" s="146">
        <f t="shared" si="4"/>
        <v>22818</v>
      </c>
      <c r="Z13" s="142">
        <f>'T1 Population Summary'!X13-'T4 Tsu Casualties 20 Min'!Y13</f>
        <v>8835</v>
      </c>
      <c r="AA13" s="146"/>
      <c r="AB13" s="146">
        <f t="shared" si="5"/>
        <v>4</v>
      </c>
      <c r="AC13" s="146">
        <f t="shared" si="6"/>
        <v>244</v>
      </c>
      <c r="AD13" s="146"/>
      <c r="AE13" s="146">
        <f t="shared" ref="AE13:AE38" si="9">SUM(T13,X13,AB13)</f>
        <v>513</v>
      </c>
      <c r="AF13" s="146">
        <f t="shared" si="7"/>
        <v>34214</v>
      </c>
      <c r="AG13" s="146">
        <f t="shared" ref="AG13:AG38" si="10">SUM(AE13,AF13)</f>
        <v>34727</v>
      </c>
      <c r="AH13" s="142">
        <f>'T1 Population Summary'!Z13-AF13</f>
        <v>30560</v>
      </c>
      <c r="AI13" s="143">
        <f>AG13/'T1 Population Summary'!Z13</f>
        <v>0.53612560595300585</v>
      </c>
      <c r="AJ13" s="144"/>
      <c r="AK13" s="145" t="s">
        <v>38</v>
      </c>
      <c r="AL13" s="147"/>
      <c r="AM13" s="146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1:71" s="69" customFormat="1" ht="15.75" customHeight="1" x14ac:dyDescent="0.3">
      <c r="A14" s="96"/>
      <c r="B14" s="119"/>
      <c r="C14" s="356" t="s">
        <v>102</v>
      </c>
      <c r="D14" s="356"/>
      <c r="E14" s="120">
        <v>19</v>
      </c>
      <c r="F14" s="120">
        <v>848</v>
      </c>
      <c r="G14" s="120"/>
      <c r="H14" s="120">
        <v>46</v>
      </c>
      <c r="I14" s="120">
        <v>1775</v>
      </c>
      <c r="J14" s="120"/>
      <c r="K14" s="120">
        <v>1</v>
      </c>
      <c r="L14" s="120">
        <v>47</v>
      </c>
      <c r="M14" s="115"/>
      <c r="N14" s="168">
        <v>13</v>
      </c>
      <c r="O14" s="168">
        <v>541</v>
      </c>
      <c r="P14" s="168"/>
      <c r="Q14" s="168">
        <v>65</v>
      </c>
      <c r="R14" s="168">
        <v>2458</v>
      </c>
      <c r="S14" s="115"/>
      <c r="T14" s="136">
        <f t="shared" si="1"/>
        <v>32</v>
      </c>
      <c r="U14" s="136">
        <f t="shared" si="2"/>
        <v>1389</v>
      </c>
      <c r="V14" s="134">
        <f>'T1 Population Summary'!W14-'T4 Tsu Casualties 20 Min'!U14</f>
        <v>602</v>
      </c>
      <c r="W14" s="136"/>
      <c r="X14" s="136">
        <f t="shared" si="3"/>
        <v>111</v>
      </c>
      <c r="Y14" s="136">
        <f t="shared" si="4"/>
        <v>4233</v>
      </c>
      <c r="Z14" s="134">
        <f>'T1 Population Summary'!X14-'T4 Tsu Casualties 20 Min'!Y14</f>
        <v>1707</v>
      </c>
      <c r="AA14" s="136"/>
      <c r="AB14" s="136">
        <f t="shared" si="5"/>
        <v>1</v>
      </c>
      <c r="AC14" s="136">
        <f t="shared" si="6"/>
        <v>47</v>
      </c>
      <c r="AD14" s="136"/>
      <c r="AE14" s="136">
        <f t="shared" si="9"/>
        <v>144</v>
      </c>
      <c r="AF14" s="136">
        <f t="shared" si="7"/>
        <v>5669</v>
      </c>
      <c r="AG14" s="136">
        <f t="shared" si="10"/>
        <v>5813</v>
      </c>
      <c r="AH14" s="134">
        <f>'T1 Population Summary'!Z14-AF14</f>
        <v>2333</v>
      </c>
      <c r="AI14" s="135">
        <f>AG14/'T1 Population Summary'!Z14</f>
        <v>0.72644338915271178</v>
      </c>
      <c r="AJ14" s="138"/>
      <c r="AK14" s="139"/>
      <c r="AL14" s="349" t="s">
        <v>102</v>
      </c>
      <c r="AM14" s="349"/>
      <c r="AN14" s="12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s="70" customFormat="1" ht="15.75" customHeight="1" x14ac:dyDescent="0.3">
      <c r="A15" s="96"/>
      <c r="B15" s="119"/>
      <c r="C15" s="356" t="s">
        <v>103</v>
      </c>
      <c r="D15" s="356"/>
      <c r="E15" s="120">
        <v>33</v>
      </c>
      <c r="F15" s="120">
        <v>3238</v>
      </c>
      <c r="G15" s="120"/>
      <c r="H15" s="120">
        <v>79</v>
      </c>
      <c r="I15" s="120">
        <v>7787</v>
      </c>
      <c r="J15" s="120"/>
      <c r="K15" s="120">
        <v>1</v>
      </c>
      <c r="L15" s="120">
        <v>58</v>
      </c>
      <c r="M15" s="115"/>
      <c r="N15" s="168">
        <v>39</v>
      </c>
      <c r="O15" s="168">
        <v>3872</v>
      </c>
      <c r="P15" s="168"/>
      <c r="Q15" s="168">
        <v>65</v>
      </c>
      <c r="R15" s="168">
        <v>6422</v>
      </c>
      <c r="S15" s="115"/>
      <c r="T15" s="136">
        <f t="shared" si="1"/>
        <v>72</v>
      </c>
      <c r="U15" s="136">
        <f t="shared" si="2"/>
        <v>7110</v>
      </c>
      <c r="V15" s="134">
        <f>'T1 Population Summary'!W15-'T4 Tsu Casualties 20 Min'!U15</f>
        <v>71</v>
      </c>
      <c r="W15" s="136"/>
      <c r="X15" s="136">
        <f t="shared" si="3"/>
        <v>144</v>
      </c>
      <c r="Y15" s="136">
        <f t="shared" si="4"/>
        <v>14209</v>
      </c>
      <c r="Z15" s="134">
        <f>'T1 Population Summary'!X15-'T4 Tsu Casualties 20 Min'!Y15</f>
        <v>144</v>
      </c>
      <c r="AA15" s="136"/>
      <c r="AB15" s="136">
        <f t="shared" si="5"/>
        <v>1</v>
      </c>
      <c r="AC15" s="136">
        <f t="shared" si="6"/>
        <v>58</v>
      </c>
      <c r="AD15" s="136"/>
      <c r="AE15" s="136">
        <f t="shared" si="9"/>
        <v>217</v>
      </c>
      <c r="AF15" s="136">
        <f t="shared" si="7"/>
        <v>21377</v>
      </c>
      <c r="AG15" s="136">
        <f t="shared" si="10"/>
        <v>21594</v>
      </c>
      <c r="AH15" s="134">
        <f>'T1 Population Summary'!Z15-AF15</f>
        <v>216</v>
      </c>
      <c r="AI15" s="135">
        <f>AG15/'T1 Population Summary'!Z15</f>
        <v>1.0000463113045894</v>
      </c>
      <c r="AJ15" s="138"/>
      <c r="AK15" s="139"/>
      <c r="AL15" s="349" t="s">
        <v>103</v>
      </c>
      <c r="AM15" s="349"/>
      <c r="AN15" s="12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s="69" customFormat="1" ht="15.75" customHeight="1" x14ac:dyDescent="0.3">
      <c r="A16" s="96"/>
      <c r="B16" s="119"/>
      <c r="C16" s="356" t="s">
        <v>104</v>
      </c>
      <c r="D16" s="356"/>
      <c r="E16" s="120">
        <v>18</v>
      </c>
      <c r="F16" s="120">
        <v>545</v>
      </c>
      <c r="G16" s="120"/>
      <c r="H16" s="120">
        <v>3</v>
      </c>
      <c r="I16" s="120">
        <v>134</v>
      </c>
      <c r="J16" s="120"/>
      <c r="K16" s="120">
        <v>1</v>
      </c>
      <c r="L16" s="120">
        <v>77</v>
      </c>
      <c r="M16" s="115"/>
      <c r="N16" s="168">
        <v>13</v>
      </c>
      <c r="O16" s="168">
        <v>327</v>
      </c>
      <c r="P16" s="168"/>
      <c r="Q16" s="168">
        <v>3</v>
      </c>
      <c r="R16" s="168">
        <v>124</v>
      </c>
      <c r="S16" s="115"/>
      <c r="T16" s="136">
        <f t="shared" si="1"/>
        <v>31</v>
      </c>
      <c r="U16" s="136">
        <f t="shared" si="2"/>
        <v>872</v>
      </c>
      <c r="V16" s="134">
        <f>'T1 Population Summary'!W16-'T4 Tsu Casualties 20 Min'!U16</f>
        <v>18322</v>
      </c>
      <c r="W16" s="136"/>
      <c r="X16" s="136">
        <f t="shared" si="3"/>
        <v>6</v>
      </c>
      <c r="Y16" s="136">
        <f t="shared" si="4"/>
        <v>258</v>
      </c>
      <c r="Z16" s="134">
        <f>'T1 Population Summary'!X16-'T4 Tsu Casualties 20 Min'!Y16</f>
        <v>4519</v>
      </c>
      <c r="AA16" s="136"/>
      <c r="AB16" s="136">
        <f t="shared" si="5"/>
        <v>1</v>
      </c>
      <c r="AC16" s="136">
        <f t="shared" si="6"/>
        <v>77</v>
      </c>
      <c r="AD16" s="136"/>
      <c r="AE16" s="136">
        <f t="shared" si="9"/>
        <v>38</v>
      </c>
      <c r="AF16" s="136">
        <f t="shared" si="7"/>
        <v>1207</v>
      </c>
      <c r="AG16" s="136">
        <f t="shared" si="10"/>
        <v>1245</v>
      </c>
      <c r="AH16" s="134">
        <f>'T1 Population Summary'!Z16-AF16</f>
        <v>23777</v>
      </c>
      <c r="AI16" s="135">
        <f>AG16/'T1 Population Summary'!Z16</f>
        <v>4.9831892411143129E-2</v>
      </c>
      <c r="AJ16" s="138"/>
      <c r="AK16" s="139"/>
      <c r="AL16" s="349" t="s">
        <v>104</v>
      </c>
      <c r="AM16" s="349"/>
      <c r="AN16" s="12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s="70" customFormat="1" ht="15.75" customHeight="1" x14ac:dyDescent="0.3">
      <c r="A17" s="96"/>
      <c r="B17" s="119"/>
      <c r="C17" s="129" t="s">
        <v>105</v>
      </c>
      <c r="D17" s="130"/>
      <c r="E17" s="130">
        <v>18</v>
      </c>
      <c r="F17" s="130">
        <v>1002</v>
      </c>
      <c r="G17" s="130"/>
      <c r="H17" s="130">
        <v>40</v>
      </c>
      <c r="I17" s="130">
        <v>2060</v>
      </c>
      <c r="J17" s="130"/>
      <c r="K17" s="130">
        <v>1</v>
      </c>
      <c r="L17" s="130">
        <v>62</v>
      </c>
      <c r="M17" s="115"/>
      <c r="N17" s="169">
        <v>14</v>
      </c>
      <c r="O17" s="169">
        <v>779</v>
      </c>
      <c r="P17" s="169"/>
      <c r="Q17" s="169">
        <v>41</v>
      </c>
      <c r="R17" s="169">
        <v>2058</v>
      </c>
      <c r="S17" s="115"/>
      <c r="T17" s="136">
        <f t="shared" si="1"/>
        <v>32</v>
      </c>
      <c r="U17" s="136">
        <f t="shared" si="2"/>
        <v>1781</v>
      </c>
      <c r="V17" s="134">
        <f>'T1 Population Summary'!W17-'T4 Tsu Casualties 20 Min'!U17</f>
        <v>1718</v>
      </c>
      <c r="W17" s="137"/>
      <c r="X17" s="136">
        <f t="shared" si="3"/>
        <v>81</v>
      </c>
      <c r="Y17" s="136">
        <f t="shared" si="4"/>
        <v>4118</v>
      </c>
      <c r="Z17" s="134">
        <f>'T1 Population Summary'!X17-'T4 Tsu Casualties 20 Min'!Y17</f>
        <v>2465</v>
      </c>
      <c r="AA17" s="137"/>
      <c r="AB17" s="136">
        <f t="shared" si="5"/>
        <v>1</v>
      </c>
      <c r="AC17" s="136">
        <f t="shared" si="6"/>
        <v>62</v>
      </c>
      <c r="AD17" s="137"/>
      <c r="AE17" s="136">
        <f t="shared" si="9"/>
        <v>114</v>
      </c>
      <c r="AF17" s="136">
        <f t="shared" si="7"/>
        <v>5961</v>
      </c>
      <c r="AG17" s="136">
        <f t="shared" si="10"/>
        <v>6075</v>
      </c>
      <c r="AH17" s="134">
        <f>'T1 Population Summary'!Z17-AF17</f>
        <v>4234</v>
      </c>
      <c r="AI17" s="135">
        <f>AG17/'T1 Population Summary'!Z17</f>
        <v>0.59588033349681213</v>
      </c>
      <c r="AJ17" s="138"/>
      <c r="AK17" s="139"/>
      <c r="AL17" s="140" t="s">
        <v>105</v>
      </c>
      <c r="AM17" s="137"/>
      <c r="AN17" s="12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s="12" customFormat="1" ht="15.75" customHeight="1" x14ac:dyDescent="0.3">
      <c r="A18" s="96"/>
      <c r="B18" s="125" t="s">
        <v>39</v>
      </c>
      <c r="C18" s="128"/>
      <c r="D18" s="132"/>
      <c r="E18" s="132">
        <v>4</v>
      </c>
      <c r="F18" s="132">
        <v>29</v>
      </c>
      <c r="G18" s="132"/>
      <c r="H18" s="132">
        <v>14</v>
      </c>
      <c r="I18" s="132">
        <v>65</v>
      </c>
      <c r="J18" s="132"/>
      <c r="K18" s="132">
        <v>0</v>
      </c>
      <c r="L18" s="132">
        <v>3</v>
      </c>
      <c r="M18" s="206"/>
      <c r="N18" s="180">
        <v>5</v>
      </c>
      <c r="O18" s="180">
        <v>30</v>
      </c>
      <c r="P18" s="180"/>
      <c r="Q18" s="180">
        <v>19</v>
      </c>
      <c r="R18" s="180">
        <v>62</v>
      </c>
      <c r="S18" s="206"/>
      <c r="T18" s="146">
        <f t="shared" si="1"/>
        <v>9</v>
      </c>
      <c r="U18" s="146">
        <f t="shared" si="2"/>
        <v>59</v>
      </c>
      <c r="V18" s="142">
        <f>'T1 Population Summary'!W18-'T4 Tsu Casualties 20 Min'!U18</f>
        <v>4344</v>
      </c>
      <c r="W18" s="146"/>
      <c r="X18" s="146">
        <f t="shared" si="3"/>
        <v>33</v>
      </c>
      <c r="Y18" s="146">
        <f t="shared" si="4"/>
        <v>127</v>
      </c>
      <c r="Z18" s="142">
        <f>'T1 Population Summary'!X18-'T4 Tsu Casualties 20 Min'!Y18</f>
        <v>8110</v>
      </c>
      <c r="AA18" s="146"/>
      <c r="AB18" s="146">
        <f t="shared" si="5"/>
        <v>0</v>
      </c>
      <c r="AC18" s="146">
        <f t="shared" si="6"/>
        <v>3</v>
      </c>
      <c r="AD18" s="146"/>
      <c r="AE18" s="146">
        <f t="shared" si="9"/>
        <v>42</v>
      </c>
      <c r="AF18" s="146">
        <f t="shared" si="7"/>
        <v>189</v>
      </c>
      <c r="AG18" s="146">
        <f t="shared" si="10"/>
        <v>231</v>
      </c>
      <c r="AH18" s="142">
        <f>'T1 Population Summary'!Z18-AF18</f>
        <v>12592</v>
      </c>
      <c r="AI18" s="143">
        <f>AG18/'T1 Population Summary'!Z18</f>
        <v>1.8073703153117911E-2</v>
      </c>
      <c r="AJ18" s="144"/>
      <c r="AK18" s="145" t="s">
        <v>39</v>
      </c>
      <c r="AL18" s="147"/>
      <c r="AM18" s="146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s="12" customFormat="1" ht="15.75" customHeight="1" x14ac:dyDescent="0.3">
      <c r="A19" s="96"/>
      <c r="B19" s="126" t="s">
        <v>40</v>
      </c>
      <c r="C19" s="128"/>
      <c r="D19" s="132"/>
      <c r="E19" s="132">
        <f>SUM(E20:E21)</f>
        <v>4</v>
      </c>
      <c r="F19" s="132">
        <f t="shared" ref="F19:R19" si="11">SUM(F20:F21)</f>
        <v>71</v>
      </c>
      <c r="G19" s="132">
        <f t="shared" si="11"/>
        <v>0</v>
      </c>
      <c r="H19" s="132">
        <f t="shared" si="11"/>
        <v>11</v>
      </c>
      <c r="I19" s="132">
        <f t="shared" si="11"/>
        <v>289</v>
      </c>
      <c r="J19" s="132">
        <f t="shared" si="11"/>
        <v>0</v>
      </c>
      <c r="K19" s="132">
        <f t="shared" si="11"/>
        <v>0</v>
      </c>
      <c r="L19" s="132">
        <f t="shared" si="11"/>
        <v>2</v>
      </c>
      <c r="M19" s="206"/>
      <c r="N19" s="180">
        <f t="shared" si="11"/>
        <v>2</v>
      </c>
      <c r="O19" s="180">
        <f t="shared" si="11"/>
        <v>44</v>
      </c>
      <c r="P19" s="180">
        <f t="shared" si="11"/>
        <v>0</v>
      </c>
      <c r="Q19" s="180">
        <f t="shared" si="11"/>
        <v>14</v>
      </c>
      <c r="R19" s="180">
        <f t="shared" si="11"/>
        <v>285</v>
      </c>
      <c r="S19" s="206"/>
      <c r="T19" s="146">
        <f t="shared" si="1"/>
        <v>6</v>
      </c>
      <c r="U19" s="146">
        <f t="shared" si="2"/>
        <v>115</v>
      </c>
      <c r="V19" s="142">
        <f>'T1 Population Summary'!W19-'T4 Tsu Casualties 20 Min'!U19</f>
        <v>1425</v>
      </c>
      <c r="W19" s="146"/>
      <c r="X19" s="146">
        <f t="shared" si="3"/>
        <v>25</v>
      </c>
      <c r="Y19" s="146">
        <f t="shared" si="4"/>
        <v>574</v>
      </c>
      <c r="Z19" s="142">
        <f>'T1 Population Summary'!X19-'T4 Tsu Casualties 20 Min'!Y19</f>
        <v>1964</v>
      </c>
      <c r="AA19" s="146"/>
      <c r="AB19" s="146">
        <f t="shared" si="5"/>
        <v>0</v>
      </c>
      <c r="AC19" s="146">
        <f t="shared" si="6"/>
        <v>2</v>
      </c>
      <c r="AD19" s="146"/>
      <c r="AE19" s="146">
        <f t="shared" si="9"/>
        <v>31</v>
      </c>
      <c r="AF19" s="146">
        <f t="shared" si="7"/>
        <v>691</v>
      </c>
      <c r="AG19" s="146">
        <f t="shared" si="10"/>
        <v>722</v>
      </c>
      <c r="AH19" s="142">
        <f>'T1 Population Summary'!Z19-AF19</f>
        <v>3512</v>
      </c>
      <c r="AI19" s="143">
        <f>AG19/'T1 Population Summary'!Z19</f>
        <v>0.17178206043302402</v>
      </c>
      <c r="AJ19" s="144"/>
      <c r="AK19" s="148" t="s">
        <v>40</v>
      </c>
      <c r="AL19" s="147"/>
      <c r="AM19" s="146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</row>
    <row r="20" spans="1:71" s="69" customFormat="1" ht="15.75" customHeight="1" x14ac:dyDescent="0.3">
      <c r="A20" s="96"/>
      <c r="B20" s="119"/>
      <c r="C20" s="356" t="s">
        <v>100</v>
      </c>
      <c r="D20" s="356"/>
      <c r="E20" s="120">
        <v>4</v>
      </c>
      <c r="F20" s="120">
        <v>60</v>
      </c>
      <c r="G20" s="120"/>
      <c r="H20" s="120">
        <v>11</v>
      </c>
      <c r="I20" s="120">
        <v>273</v>
      </c>
      <c r="J20" s="120"/>
      <c r="K20" s="120">
        <v>0</v>
      </c>
      <c r="L20" s="120">
        <v>0</v>
      </c>
      <c r="M20" s="115"/>
      <c r="N20" s="168">
        <v>2</v>
      </c>
      <c r="O20" s="168">
        <v>31</v>
      </c>
      <c r="P20" s="168"/>
      <c r="Q20" s="168">
        <v>14</v>
      </c>
      <c r="R20" s="168">
        <v>267</v>
      </c>
      <c r="S20" s="115"/>
      <c r="T20" s="136">
        <f t="shared" si="1"/>
        <v>6</v>
      </c>
      <c r="U20" s="136">
        <f t="shared" si="2"/>
        <v>91</v>
      </c>
      <c r="V20" s="134">
        <f>'T1 Population Summary'!W20-'T4 Tsu Casualties 20 Min'!U20</f>
        <v>138</v>
      </c>
      <c r="W20" s="136"/>
      <c r="X20" s="136">
        <f t="shared" si="3"/>
        <v>25</v>
      </c>
      <c r="Y20" s="136">
        <f t="shared" si="4"/>
        <v>540</v>
      </c>
      <c r="Z20" s="134">
        <f>'T1 Population Summary'!X20-'T4 Tsu Casualties 20 Min'!Y20</f>
        <v>213</v>
      </c>
      <c r="AA20" s="136"/>
      <c r="AB20" s="136">
        <f t="shared" si="5"/>
        <v>0</v>
      </c>
      <c r="AC20" s="136">
        <f t="shared" si="6"/>
        <v>0</v>
      </c>
      <c r="AD20" s="136"/>
      <c r="AE20" s="136">
        <f t="shared" si="9"/>
        <v>31</v>
      </c>
      <c r="AF20" s="136">
        <f t="shared" si="7"/>
        <v>631</v>
      </c>
      <c r="AG20" s="136">
        <f t="shared" si="10"/>
        <v>662</v>
      </c>
      <c r="AH20" s="134">
        <f>'T1 Population Summary'!Z20-AF20</f>
        <v>351</v>
      </c>
      <c r="AI20" s="135">
        <f>AG20/'T1 Population Summary'!Z20</f>
        <v>0.67413441955193487</v>
      </c>
      <c r="AJ20" s="138"/>
      <c r="AK20" s="139"/>
      <c r="AL20" s="349" t="s">
        <v>100</v>
      </c>
      <c r="AM20" s="349"/>
      <c r="AN20" s="12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</row>
    <row r="21" spans="1:71" s="70" customFormat="1" ht="15.75" customHeight="1" x14ac:dyDescent="0.3">
      <c r="A21" s="96"/>
      <c r="B21" s="119"/>
      <c r="C21" s="356" t="s">
        <v>106</v>
      </c>
      <c r="D21" s="356"/>
      <c r="E21" s="130">
        <v>0</v>
      </c>
      <c r="F21" s="130">
        <v>11</v>
      </c>
      <c r="G21" s="130"/>
      <c r="H21" s="130">
        <v>0</v>
      </c>
      <c r="I21" s="130">
        <v>16</v>
      </c>
      <c r="J21" s="130"/>
      <c r="K21" s="130">
        <v>0</v>
      </c>
      <c r="L21" s="130">
        <v>2</v>
      </c>
      <c r="M21" s="115"/>
      <c r="N21" s="169">
        <v>0</v>
      </c>
      <c r="O21" s="169">
        <v>13</v>
      </c>
      <c r="P21" s="169"/>
      <c r="Q21" s="169">
        <v>0</v>
      </c>
      <c r="R21" s="169">
        <v>18</v>
      </c>
      <c r="S21" s="115"/>
      <c r="T21" s="136">
        <f t="shared" si="1"/>
        <v>0</v>
      </c>
      <c r="U21" s="136">
        <f t="shared" si="2"/>
        <v>24</v>
      </c>
      <c r="V21" s="134">
        <f>'T1 Population Summary'!W21-'T4 Tsu Casualties 20 Min'!U21</f>
        <v>1287</v>
      </c>
      <c r="W21" s="137"/>
      <c r="X21" s="136">
        <f t="shared" si="3"/>
        <v>0</v>
      </c>
      <c r="Y21" s="136">
        <f t="shared" si="4"/>
        <v>34</v>
      </c>
      <c r="Z21" s="134">
        <f>'T1 Population Summary'!X21-'T4 Tsu Casualties 20 Min'!Y21</f>
        <v>1751</v>
      </c>
      <c r="AA21" s="137"/>
      <c r="AB21" s="136">
        <f t="shared" si="5"/>
        <v>0</v>
      </c>
      <c r="AC21" s="136">
        <f t="shared" si="6"/>
        <v>2</v>
      </c>
      <c r="AD21" s="137"/>
      <c r="AE21" s="136">
        <f t="shared" si="9"/>
        <v>0</v>
      </c>
      <c r="AF21" s="136">
        <f t="shared" si="7"/>
        <v>60</v>
      </c>
      <c r="AG21" s="136">
        <f t="shared" si="10"/>
        <v>60</v>
      </c>
      <c r="AH21" s="134">
        <f>'T1 Population Summary'!Z21-AF21</f>
        <v>3161</v>
      </c>
      <c r="AI21" s="135">
        <f>AG21/'T1 Population Summary'!Z21</f>
        <v>1.8627755355479666E-2</v>
      </c>
      <c r="AJ21" s="138"/>
      <c r="AK21" s="139"/>
      <c r="AL21" s="349" t="s">
        <v>106</v>
      </c>
      <c r="AM21" s="349"/>
      <c r="AN21" s="12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</row>
    <row r="22" spans="1:71" s="12" customFormat="1" ht="15.75" customHeight="1" x14ac:dyDescent="0.3">
      <c r="A22" s="96"/>
      <c r="B22" s="125" t="s">
        <v>41</v>
      </c>
      <c r="C22" s="127"/>
      <c r="D22" s="132"/>
      <c r="E22" s="132">
        <v>0</v>
      </c>
      <c r="F22" s="132">
        <v>5</v>
      </c>
      <c r="G22" s="132"/>
      <c r="H22" s="132">
        <v>0</v>
      </c>
      <c r="I22" s="132">
        <v>6</v>
      </c>
      <c r="J22" s="132"/>
      <c r="K22" s="132">
        <v>0</v>
      </c>
      <c r="L22" s="132">
        <v>2</v>
      </c>
      <c r="M22" s="206"/>
      <c r="N22" s="180">
        <v>0</v>
      </c>
      <c r="O22" s="180">
        <v>5</v>
      </c>
      <c r="P22" s="180"/>
      <c r="Q22" s="180">
        <v>0</v>
      </c>
      <c r="R22" s="180">
        <v>7</v>
      </c>
      <c r="S22" s="206"/>
      <c r="T22" s="146">
        <f t="shared" si="1"/>
        <v>0</v>
      </c>
      <c r="U22" s="146">
        <f t="shared" si="2"/>
        <v>10</v>
      </c>
      <c r="V22" s="142">
        <f>'T1 Population Summary'!W22-'T4 Tsu Casualties 20 Min'!U22</f>
        <v>1690</v>
      </c>
      <c r="W22" s="146"/>
      <c r="X22" s="146">
        <f t="shared" si="3"/>
        <v>0</v>
      </c>
      <c r="Y22" s="146">
        <f t="shared" si="4"/>
        <v>13</v>
      </c>
      <c r="Z22" s="142">
        <f>'T1 Population Summary'!X22-'T4 Tsu Casualties 20 Min'!Y22</f>
        <v>1676</v>
      </c>
      <c r="AA22" s="146"/>
      <c r="AB22" s="146">
        <f t="shared" si="5"/>
        <v>0</v>
      </c>
      <c r="AC22" s="146">
        <f t="shared" si="6"/>
        <v>2</v>
      </c>
      <c r="AD22" s="146"/>
      <c r="AE22" s="146">
        <f t="shared" si="9"/>
        <v>0</v>
      </c>
      <c r="AF22" s="146">
        <f t="shared" si="7"/>
        <v>25</v>
      </c>
      <c r="AG22" s="146">
        <f t="shared" si="10"/>
        <v>25</v>
      </c>
      <c r="AH22" s="142">
        <f>'T1 Population Summary'!Z22-AF22</f>
        <v>3566</v>
      </c>
      <c r="AI22" s="143">
        <f>AG22/'T1 Population Summary'!Z22</f>
        <v>6.9618490671122246E-3</v>
      </c>
      <c r="AJ22" s="144"/>
      <c r="AK22" s="145" t="s">
        <v>41</v>
      </c>
      <c r="AL22" s="149"/>
      <c r="AM22" s="146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</row>
    <row r="23" spans="1:71" s="12" customFormat="1" ht="15.75" customHeight="1" x14ac:dyDescent="0.3">
      <c r="A23" s="96"/>
      <c r="B23" s="126" t="s">
        <v>42</v>
      </c>
      <c r="C23" s="127"/>
      <c r="D23" s="132"/>
      <c r="E23" s="132">
        <v>0</v>
      </c>
      <c r="F23" s="132">
        <v>12</v>
      </c>
      <c r="G23" s="132"/>
      <c r="H23" s="132">
        <v>1</v>
      </c>
      <c r="I23" s="132">
        <v>12</v>
      </c>
      <c r="J23" s="132"/>
      <c r="K23" s="132">
        <v>0</v>
      </c>
      <c r="L23" s="132">
        <v>1</v>
      </c>
      <c r="M23" s="206"/>
      <c r="N23" s="180">
        <v>0</v>
      </c>
      <c r="O23" s="180">
        <v>10</v>
      </c>
      <c r="P23" s="180"/>
      <c r="Q23" s="180">
        <v>1</v>
      </c>
      <c r="R23" s="180">
        <v>10</v>
      </c>
      <c r="S23" s="206"/>
      <c r="T23" s="146">
        <f t="shared" si="1"/>
        <v>0</v>
      </c>
      <c r="U23" s="146">
        <f t="shared" si="2"/>
        <v>22</v>
      </c>
      <c r="V23" s="142">
        <f>'T1 Population Summary'!W23-'T4 Tsu Casualties 20 Min'!U23</f>
        <v>2832</v>
      </c>
      <c r="W23" s="146"/>
      <c r="X23" s="146">
        <f t="shared" si="3"/>
        <v>2</v>
      </c>
      <c r="Y23" s="146">
        <f t="shared" si="4"/>
        <v>22</v>
      </c>
      <c r="Z23" s="142">
        <f>'T1 Population Summary'!X23-'T4 Tsu Casualties 20 Min'!Y23</f>
        <v>2496</v>
      </c>
      <c r="AA23" s="146"/>
      <c r="AB23" s="146">
        <f t="shared" si="5"/>
        <v>0</v>
      </c>
      <c r="AC23" s="146">
        <f t="shared" si="6"/>
        <v>1</v>
      </c>
      <c r="AD23" s="146"/>
      <c r="AE23" s="146">
        <f t="shared" si="9"/>
        <v>2</v>
      </c>
      <c r="AF23" s="146">
        <f t="shared" si="7"/>
        <v>45</v>
      </c>
      <c r="AG23" s="146">
        <f t="shared" si="10"/>
        <v>47</v>
      </c>
      <c r="AH23" s="142">
        <f>'T1 Population Summary'!Z23-AF23</f>
        <v>5719</v>
      </c>
      <c r="AI23" s="143">
        <f>AG23/'T1 Population Summary'!Z23</f>
        <v>8.1540596807772384E-3</v>
      </c>
      <c r="AJ23" s="144"/>
      <c r="AK23" s="148" t="s">
        <v>42</v>
      </c>
      <c r="AL23" s="149"/>
      <c r="AM23" s="146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</row>
    <row r="24" spans="1:71" s="12" customFormat="1" ht="15.75" customHeight="1" x14ac:dyDescent="0.3">
      <c r="A24" s="96"/>
      <c r="B24" s="126" t="s">
        <v>43</v>
      </c>
      <c r="C24" s="127"/>
      <c r="D24" s="132"/>
      <c r="E24" s="132">
        <v>0</v>
      </c>
      <c r="F24" s="132">
        <v>2</v>
      </c>
      <c r="G24" s="132"/>
      <c r="H24" s="132">
        <v>0</v>
      </c>
      <c r="I24" s="132">
        <v>5</v>
      </c>
      <c r="J24" s="132"/>
      <c r="K24" s="132">
        <v>0</v>
      </c>
      <c r="L24" s="132">
        <v>0</v>
      </c>
      <c r="M24" s="206"/>
      <c r="N24" s="180">
        <v>0</v>
      </c>
      <c r="O24" s="180">
        <v>2</v>
      </c>
      <c r="P24" s="180"/>
      <c r="Q24" s="180">
        <v>0</v>
      </c>
      <c r="R24" s="180">
        <v>4</v>
      </c>
      <c r="S24" s="206"/>
      <c r="T24" s="146">
        <f t="shared" si="1"/>
        <v>0</v>
      </c>
      <c r="U24" s="146">
        <f t="shared" si="2"/>
        <v>4</v>
      </c>
      <c r="V24" s="142">
        <f>'T1 Population Summary'!W24-'T4 Tsu Casualties 20 Min'!U24</f>
        <v>1907</v>
      </c>
      <c r="W24" s="146"/>
      <c r="X24" s="146">
        <f t="shared" si="3"/>
        <v>0</v>
      </c>
      <c r="Y24" s="146">
        <f t="shared" si="4"/>
        <v>9</v>
      </c>
      <c r="Z24" s="142">
        <f>'T1 Population Summary'!X24-'T4 Tsu Casualties 20 Min'!Y24</f>
        <v>3583</v>
      </c>
      <c r="AA24" s="146"/>
      <c r="AB24" s="146">
        <f t="shared" si="5"/>
        <v>0</v>
      </c>
      <c r="AC24" s="146">
        <f t="shared" si="6"/>
        <v>0</v>
      </c>
      <c r="AD24" s="146"/>
      <c r="AE24" s="146">
        <f t="shared" si="9"/>
        <v>0</v>
      </c>
      <c r="AF24" s="146">
        <f t="shared" si="7"/>
        <v>13</v>
      </c>
      <c r="AG24" s="146">
        <f t="shared" si="10"/>
        <v>13</v>
      </c>
      <c r="AH24" s="142">
        <f>'T1 Population Summary'!Z24-AF24</f>
        <v>5532</v>
      </c>
      <c r="AI24" s="143">
        <f>AG24/'T1 Population Summary'!Z24</f>
        <v>2.344454463480613E-3</v>
      </c>
      <c r="AJ24" s="144"/>
      <c r="AK24" s="148" t="s">
        <v>43</v>
      </c>
      <c r="AL24" s="149"/>
      <c r="AM24" s="146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</row>
    <row r="25" spans="1:71" s="12" customFormat="1" ht="15.75" customHeight="1" x14ac:dyDescent="0.3">
      <c r="A25" s="96"/>
      <c r="B25" s="126" t="s">
        <v>44</v>
      </c>
      <c r="C25" s="127"/>
      <c r="D25" s="132"/>
      <c r="E25" s="132">
        <f>SUM(E26:E31)</f>
        <v>105</v>
      </c>
      <c r="F25" s="132">
        <f t="shared" ref="F25:R25" si="12">SUM(F26:F31)</f>
        <v>4206</v>
      </c>
      <c r="G25" s="132">
        <f t="shared" si="12"/>
        <v>0</v>
      </c>
      <c r="H25" s="132">
        <f t="shared" si="12"/>
        <v>212</v>
      </c>
      <c r="I25" s="132">
        <f t="shared" si="12"/>
        <v>8040</v>
      </c>
      <c r="J25" s="132">
        <f t="shared" si="12"/>
        <v>0</v>
      </c>
      <c r="K25" s="132">
        <f t="shared" si="12"/>
        <v>11</v>
      </c>
      <c r="L25" s="132">
        <f t="shared" si="12"/>
        <v>137</v>
      </c>
      <c r="M25" s="206"/>
      <c r="N25" s="180">
        <f t="shared" si="12"/>
        <v>115</v>
      </c>
      <c r="O25" s="180">
        <f t="shared" si="12"/>
        <v>4163</v>
      </c>
      <c r="P25" s="180">
        <f t="shared" si="12"/>
        <v>0</v>
      </c>
      <c r="Q25" s="180">
        <f t="shared" si="12"/>
        <v>212</v>
      </c>
      <c r="R25" s="180">
        <f t="shared" si="12"/>
        <v>8235</v>
      </c>
      <c r="S25" s="206"/>
      <c r="T25" s="146">
        <f t="shared" si="1"/>
        <v>220</v>
      </c>
      <c r="U25" s="146">
        <f t="shared" si="2"/>
        <v>8369</v>
      </c>
      <c r="V25" s="142">
        <f>'T1 Population Summary'!W25-'T4 Tsu Casualties 20 Min'!U25</f>
        <v>4617</v>
      </c>
      <c r="W25" s="146"/>
      <c r="X25" s="146">
        <f t="shared" si="3"/>
        <v>424</v>
      </c>
      <c r="Y25" s="146">
        <f t="shared" si="4"/>
        <v>16275</v>
      </c>
      <c r="Z25" s="142">
        <f>'T1 Population Summary'!X25-'T4 Tsu Casualties 20 Min'!Y25</f>
        <v>6628</v>
      </c>
      <c r="AA25" s="146"/>
      <c r="AB25" s="146">
        <f t="shared" si="5"/>
        <v>11</v>
      </c>
      <c r="AC25" s="146">
        <f t="shared" si="6"/>
        <v>137</v>
      </c>
      <c r="AD25" s="146"/>
      <c r="AE25" s="146">
        <f t="shared" si="9"/>
        <v>655</v>
      </c>
      <c r="AF25" s="146">
        <f t="shared" si="7"/>
        <v>24781</v>
      </c>
      <c r="AG25" s="146">
        <f t="shared" si="10"/>
        <v>25436</v>
      </c>
      <c r="AH25" s="142">
        <f>'T1 Population Summary'!Z25-AF25</f>
        <v>11377</v>
      </c>
      <c r="AI25" s="143">
        <f>AG25/'T1 Population Summary'!Z25</f>
        <v>0.70346811217434591</v>
      </c>
      <c r="AJ25" s="144"/>
      <c r="AK25" s="148" t="s">
        <v>44</v>
      </c>
      <c r="AL25" s="149"/>
      <c r="AM25" s="146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</row>
    <row r="26" spans="1:71" s="69" customFormat="1" ht="15.75" customHeight="1" x14ac:dyDescent="0.3">
      <c r="A26" s="96"/>
      <c r="B26" s="119"/>
      <c r="C26" s="358" t="s">
        <v>107</v>
      </c>
      <c r="D26" s="358"/>
      <c r="E26" s="120">
        <v>14</v>
      </c>
      <c r="F26" s="120">
        <v>461</v>
      </c>
      <c r="G26" s="120"/>
      <c r="H26" s="120">
        <v>18</v>
      </c>
      <c r="I26" s="120">
        <v>708</v>
      </c>
      <c r="J26" s="120"/>
      <c r="K26" s="120">
        <v>8</v>
      </c>
      <c r="L26" s="120">
        <v>30</v>
      </c>
      <c r="M26" s="115"/>
      <c r="N26" s="168">
        <v>8</v>
      </c>
      <c r="O26" s="168">
        <v>421</v>
      </c>
      <c r="P26" s="168"/>
      <c r="Q26" s="168">
        <v>12</v>
      </c>
      <c r="R26" s="168">
        <v>780</v>
      </c>
      <c r="S26" s="115"/>
      <c r="T26" s="136">
        <f t="shared" si="1"/>
        <v>22</v>
      </c>
      <c r="U26" s="136">
        <f t="shared" si="2"/>
        <v>882</v>
      </c>
      <c r="V26" s="134">
        <f>'T1 Population Summary'!W26-'T4 Tsu Casualties 20 Min'!U26</f>
        <v>219</v>
      </c>
      <c r="W26" s="136"/>
      <c r="X26" s="136">
        <f t="shared" si="3"/>
        <v>30</v>
      </c>
      <c r="Y26" s="136">
        <f t="shared" si="4"/>
        <v>1488</v>
      </c>
      <c r="Z26" s="134">
        <f>'T1 Population Summary'!X26-'T4 Tsu Casualties 20 Min'!Y26</f>
        <v>396</v>
      </c>
      <c r="AA26" s="136"/>
      <c r="AB26" s="136">
        <f t="shared" si="5"/>
        <v>8</v>
      </c>
      <c r="AC26" s="136">
        <f t="shared" si="6"/>
        <v>30</v>
      </c>
      <c r="AD26" s="136"/>
      <c r="AE26" s="136">
        <f t="shared" si="9"/>
        <v>60</v>
      </c>
      <c r="AF26" s="136">
        <f t="shared" si="7"/>
        <v>2400</v>
      </c>
      <c r="AG26" s="136">
        <f t="shared" si="10"/>
        <v>2460</v>
      </c>
      <c r="AH26" s="134">
        <f>'T1 Population Summary'!Z26-AF26</f>
        <v>625</v>
      </c>
      <c r="AI26" s="135">
        <f>AG26/'T1 Population Summary'!Z26</f>
        <v>0.81322314049586775</v>
      </c>
      <c r="AJ26" s="138"/>
      <c r="AK26" s="139"/>
      <c r="AL26" s="357" t="s">
        <v>107</v>
      </c>
      <c r="AM26" s="357"/>
      <c r="AN26" s="12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</row>
    <row r="27" spans="1:71" s="70" customFormat="1" ht="15.75" customHeight="1" x14ac:dyDescent="0.3">
      <c r="A27" s="96"/>
      <c r="B27" s="119"/>
      <c r="C27" s="358" t="s">
        <v>108</v>
      </c>
      <c r="D27" s="358"/>
      <c r="E27" s="120">
        <v>1</v>
      </c>
      <c r="F27" s="120">
        <v>34</v>
      </c>
      <c r="G27" s="120"/>
      <c r="H27" s="120">
        <v>0</v>
      </c>
      <c r="I27" s="120">
        <v>13</v>
      </c>
      <c r="J27" s="120"/>
      <c r="K27" s="120">
        <v>0</v>
      </c>
      <c r="L27" s="120">
        <v>3</v>
      </c>
      <c r="M27" s="115"/>
      <c r="N27" s="168">
        <v>1</v>
      </c>
      <c r="O27" s="168">
        <v>27</v>
      </c>
      <c r="P27" s="168"/>
      <c r="Q27" s="168">
        <v>0</v>
      </c>
      <c r="R27" s="168">
        <v>13</v>
      </c>
      <c r="S27" s="115"/>
      <c r="T27" s="136">
        <f t="shared" si="1"/>
        <v>2</v>
      </c>
      <c r="U27" s="136">
        <f t="shared" si="2"/>
        <v>61</v>
      </c>
      <c r="V27" s="134">
        <f>'T1 Population Summary'!W27-'T4 Tsu Casualties 20 Min'!U27</f>
        <v>1392</v>
      </c>
      <c r="W27" s="136"/>
      <c r="X27" s="136">
        <f t="shared" si="3"/>
        <v>0</v>
      </c>
      <c r="Y27" s="136">
        <f t="shared" si="4"/>
        <v>26</v>
      </c>
      <c r="Z27" s="134">
        <f>'T1 Population Summary'!X27-'T4 Tsu Casualties 20 Min'!Y27</f>
        <v>398</v>
      </c>
      <c r="AA27" s="136"/>
      <c r="AB27" s="136">
        <f t="shared" si="5"/>
        <v>0</v>
      </c>
      <c r="AC27" s="136">
        <f t="shared" si="6"/>
        <v>3</v>
      </c>
      <c r="AD27" s="136"/>
      <c r="AE27" s="136">
        <f t="shared" si="9"/>
        <v>2</v>
      </c>
      <c r="AF27" s="136">
        <f t="shared" si="7"/>
        <v>90</v>
      </c>
      <c r="AG27" s="136">
        <f t="shared" si="10"/>
        <v>92</v>
      </c>
      <c r="AH27" s="134">
        <f>'T1 Population Summary'!Z27-AF27</f>
        <v>1854</v>
      </c>
      <c r="AI27" s="135">
        <f>AG27/'T1 Population Summary'!Z27</f>
        <v>4.7325102880658436E-2</v>
      </c>
      <c r="AJ27" s="138"/>
      <c r="AK27" s="139"/>
      <c r="AL27" s="357" t="s">
        <v>108</v>
      </c>
      <c r="AM27" s="357"/>
      <c r="AN27" s="12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</row>
    <row r="28" spans="1:71" s="69" customFormat="1" ht="15.75" customHeight="1" x14ac:dyDescent="0.3">
      <c r="A28" s="96"/>
      <c r="B28" s="119"/>
      <c r="C28" s="358" t="s">
        <v>109</v>
      </c>
      <c r="D28" s="358"/>
      <c r="E28" s="120">
        <v>8</v>
      </c>
      <c r="F28" s="120">
        <v>477</v>
      </c>
      <c r="G28" s="120"/>
      <c r="H28" s="120">
        <v>9</v>
      </c>
      <c r="I28" s="120">
        <v>567</v>
      </c>
      <c r="J28" s="120"/>
      <c r="K28" s="120">
        <v>0</v>
      </c>
      <c r="L28" s="120">
        <v>12</v>
      </c>
      <c r="M28" s="115"/>
      <c r="N28" s="168">
        <v>8</v>
      </c>
      <c r="O28" s="168">
        <v>363</v>
      </c>
      <c r="P28" s="168"/>
      <c r="Q28" s="168">
        <v>13</v>
      </c>
      <c r="R28" s="168">
        <v>788</v>
      </c>
      <c r="S28" s="115"/>
      <c r="T28" s="136">
        <f t="shared" si="1"/>
        <v>16</v>
      </c>
      <c r="U28" s="136">
        <f t="shared" si="2"/>
        <v>840</v>
      </c>
      <c r="V28" s="134">
        <f>'T1 Population Summary'!W28-'T4 Tsu Casualties 20 Min'!U28</f>
        <v>530</v>
      </c>
      <c r="W28" s="136"/>
      <c r="X28" s="136">
        <f t="shared" si="3"/>
        <v>22</v>
      </c>
      <c r="Y28" s="136">
        <f t="shared" si="4"/>
        <v>1355</v>
      </c>
      <c r="Z28" s="134">
        <f>'T1 Population Summary'!X28-'T4 Tsu Casualties 20 Min'!Y28</f>
        <v>769</v>
      </c>
      <c r="AA28" s="136"/>
      <c r="AB28" s="136">
        <f t="shared" si="5"/>
        <v>0</v>
      </c>
      <c r="AC28" s="136">
        <f t="shared" si="6"/>
        <v>12</v>
      </c>
      <c r="AD28" s="136"/>
      <c r="AE28" s="136">
        <f t="shared" si="9"/>
        <v>38</v>
      </c>
      <c r="AF28" s="136">
        <f t="shared" si="7"/>
        <v>2207</v>
      </c>
      <c r="AG28" s="136">
        <f t="shared" si="10"/>
        <v>2245</v>
      </c>
      <c r="AH28" s="134">
        <f>'T1 Population Summary'!Z28-AF28</f>
        <v>1325</v>
      </c>
      <c r="AI28" s="135">
        <f>AG28/'T1 Population Summary'!Z28</f>
        <v>0.63561721404303506</v>
      </c>
      <c r="AJ28" s="138"/>
      <c r="AK28" s="139"/>
      <c r="AL28" s="357" t="s">
        <v>109</v>
      </c>
      <c r="AM28" s="357"/>
      <c r="AN28" s="12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</row>
    <row r="29" spans="1:71" s="70" customFormat="1" ht="15.75" customHeight="1" x14ac:dyDescent="0.3">
      <c r="A29" s="96"/>
      <c r="B29" s="119"/>
      <c r="C29" s="359" t="s">
        <v>110</v>
      </c>
      <c r="D29" s="359"/>
      <c r="E29" s="120">
        <v>29</v>
      </c>
      <c r="F29" s="120">
        <v>1678</v>
      </c>
      <c r="G29" s="120"/>
      <c r="H29" s="120">
        <v>41</v>
      </c>
      <c r="I29" s="120">
        <v>2571</v>
      </c>
      <c r="J29" s="120"/>
      <c r="K29" s="120">
        <v>1</v>
      </c>
      <c r="L29" s="120">
        <v>61</v>
      </c>
      <c r="M29" s="115"/>
      <c r="N29" s="168">
        <v>24</v>
      </c>
      <c r="O29" s="168">
        <v>1405</v>
      </c>
      <c r="P29" s="168"/>
      <c r="Q29" s="168">
        <v>49</v>
      </c>
      <c r="R29" s="168">
        <v>2854</v>
      </c>
      <c r="S29" s="115"/>
      <c r="T29" s="136">
        <f t="shared" si="1"/>
        <v>53</v>
      </c>
      <c r="U29" s="136">
        <f t="shared" si="2"/>
        <v>3083</v>
      </c>
      <c r="V29" s="134">
        <f>'T1 Population Summary'!W29-'T4 Tsu Casualties 20 Min'!U29</f>
        <v>391</v>
      </c>
      <c r="W29" s="136"/>
      <c r="X29" s="136">
        <f t="shared" si="3"/>
        <v>90</v>
      </c>
      <c r="Y29" s="136">
        <f t="shared" si="4"/>
        <v>5425</v>
      </c>
      <c r="Z29" s="134">
        <f>'T1 Population Summary'!X29-'T4 Tsu Casualties 20 Min'!Y29</f>
        <v>561</v>
      </c>
      <c r="AA29" s="136"/>
      <c r="AB29" s="136">
        <f t="shared" si="5"/>
        <v>1</v>
      </c>
      <c r="AC29" s="136">
        <f t="shared" si="6"/>
        <v>61</v>
      </c>
      <c r="AD29" s="136"/>
      <c r="AE29" s="136">
        <f t="shared" si="9"/>
        <v>144</v>
      </c>
      <c r="AF29" s="136">
        <f t="shared" si="7"/>
        <v>8569</v>
      </c>
      <c r="AG29" s="136">
        <f t="shared" si="10"/>
        <v>8713</v>
      </c>
      <c r="AH29" s="134">
        <f>'T1 Population Summary'!Z29-AF29</f>
        <v>961</v>
      </c>
      <c r="AI29" s="135">
        <f>AG29/'T1 Population Summary'!Z29</f>
        <v>0.91427072402938092</v>
      </c>
      <c r="AJ29" s="138"/>
      <c r="AK29" s="139"/>
      <c r="AL29" s="360" t="s">
        <v>110</v>
      </c>
      <c r="AM29" s="360"/>
      <c r="AN29" s="12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</row>
    <row r="30" spans="1:71" s="69" customFormat="1" ht="30.75" customHeight="1" x14ac:dyDescent="0.3">
      <c r="A30" s="96"/>
      <c r="B30" s="119"/>
      <c r="C30" s="356" t="s">
        <v>140</v>
      </c>
      <c r="D30" s="356"/>
      <c r="E30" s="120">
        <v>25</v>
      </c>
      <c r="F30" s="120">
        <v>1072</v>
      </c>
      <c r="G30" s="120"/>
      <c r="H30" s="120">
        <v>50</v>
      </c>
      <c r="I30" s="120">
        <v>2466</v>
      </c>
      <c r="J30" s="120"/>
      <c r="K30" s="120">
        <v>1</v>
      </c>
      <c r="L30" s="120">
        <v>16</v>
      </c>
      <c r="M30" s="115"/>
      <c r="N30" s="168">
        <v>31</v>
      </c>
      <c r="O30" s="168">
        <v>1326</v>
      </c>
      <c r="P30" s="168"/>
      <c r="Q30" s="168">
        <v>43</v>
      </c>
      <c r="R30" s="168">
        <v>2297</v>
      </c>
      <c r="S30" s="115"/>
      <c r="T30" s="136">
        <f t="shared" si="1"/>
        <v>56</v>
      </c>
      <c r="U30" s="136">
        <f t="shared" si="2"/>
        <v>2398</v>
      </c>
      <c r="V30" s="134">
        <f>'T1 Population Summary'!W30-'T4 Tsu Casualties 20 Min'!U30</f>
        <v>854</v>
      </c>
      <c r="W30" s="136"/>
      <c r="X30" s="136">
        <f t="shared" si="3"/>
        <v>93</v>
      </c>
      <c r="Y30" s="136">
        <f t="shared" si="4"/>
        <v>4763</v>
      </c>
      <c r="Z30" s="134">
        <f>'T1 Population Summary'!X30-'T4 Tsu Casualties 20 Min'!Y30</f>
        <v>1108</v>
      </c>
      <c r="AA30" s="136"/>
      <c r="AB30" s="136">
        <f t="shared" si="5"/>
        <v>1</v>
      </c>
      <c r="AC30" s="136">
        <f t="shared" si="6"/>
        <v>16</v>
      </c>
      <c r="AD30" s="136"/>
      <c r="AE30" s="136">
        <f t="shared" si="9"/>
        <v>150</v>
      </c>
      <c r="AF30" s="136">
        <f t="shared" si="7"/>
        <v>7177</v>
      </c>
      <c r="AG30" s="136">
        <f t="shared" si="10"/>
        <v>7327</v>
      </c>
      <c r="AH30" s="134">
        <f>'T1 Population Summary'!Z30-AF30</f>
        <v>1968</v>
      </c>
      <c r="AI30" s="135">
        <f>AG30/'T1 Population Summary'!Z30</f>
        <v>0.80120284308365231</v>
      </c>
      <c r="AJ30" s="138"/>
      <c r="AK30" s="139"/>
      <c r="AL30" s="357" t="s">
        <v>111</v>
      </c>
      <c r="AM30" s="357"/>
      <c r="AN30" s="12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</row>
    <row r="31" spans="1:71" s="70" customFormat="1" ht="30.75" customHeight="1" x14ac:dyDescent="0.3">
      <c r="A31" s="96"/>
      <c r="B31" s="119"/>
      <c r="C31" s="356" t="s">
        <v>141</v>
      </c>
      <c r="D31" s="356"/>
      <c r="E31" s="120">
        <v>28</v>
      </c>
      <c r="F31" s="120">
        <v>484</v>
      </c>
      <c r="G31" s="120"/>
      <c r="H31" s="120">
        <v>94</v>
      </c>
      <c r="I31" s="120">
        <v>1715</v>
      </c>
      <c r="J31" s="120"/>
      <c r="K31" s="120">
        <v>1</v>
      </c>
      <c r="L31" s="120">
        <v>15</v>
      </c>
      <c r="M31" s="115"/>
      <c r="N31" s="168">
        <v>43</v>
      </c>
      <c r="O31" s="168">
        <v>621</v>
      </c>
      <c r="P31" s="168"/>
      <c r="Q31" s="168">
        <v>95</v>
      </c>
      <c r="R31" s="168">
        <v>1503</v>
      </c>
      <c r="S31" s="115"/>
      <c r="T31" s="136">
        <f t="shared" si="1"/>
        <v>71</v>
      </c>
      <c r="U31" s="136">
        <f t="shared" si="2"/>
        <v>1105</v>
      </c>
      <c r="V31" s="134">
        <f>'T1 Population Summary'!W31-'T4 Tsu Casualties 20 Min'!U31</f>
        <v>1231</v>
      </c>
      <c r="W31" s="136"/>
      <c r="X31" s="136">
        <f t="shared" si="3"/>
        <v>189</v>
      </c>
      <c r="Y31" s="136">
        <f t="shared" si="4"/>
        <v>3218</v>
      </c>
      <c r="Z31" s="134">
        <f>'T1 Population Summary'!X31-'T4 Tsu Casualties 20 Min'!Y31</f>
        <v>3396</v>
      </c>
      <c r="AA31" s="136"/>
      <c r="AB31" s="136">
        <f t="shared" si="5"/>
        <v>1</v>
      </c>
      <c r="AC31" s="136">
        <f t="shared" si="6"/>
        <v>15</v>
      </c>
      <c r="AD31" s="136"/>
      <c r="AE31" s="136">
        <f t="shared" si="9"/>
        <v>261</v>
      </c>
      <c r="AF31" s="136">
        <f t="shared" si="7"/>
        <v>4338</v>
      </c>
      <c r="AG31" s="136">
        <f t="shared" si="10"/>
        <v>4599</v>
      </c>
      <c r="AH31" s="134">
        <f>'T1 Population Summary'!Z31-AF31</f>
        <v>4644</v>
      </c>
      <c r="AI31" s="135">
        <f>AG31/'T1 Population Summary'!Z31</f>
        <v>0.5120240480961924</v>
      </c>
      <c r="AJ31" s="138"/>
      <c r="AK31" s="139"/>
      <c r="AL31" s="357" t="s">
        <v>112</v>
      </c>
      <c r="AM31" s="357"/>
      <c r="AN31" s="12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1:71" s="12" customFormat="1" ht="15.75" customHeight="1" x14ac:dyDescent="0.3">
      <c r="A32" s="96"/>
      <c r="B32" s="125" t="s">
        <v>45</v>
      </c>
      <c r="C32" s="126"/>
      <c r="D32" s="132"/>
      <c r="E32" s="132">
        <v>0</v>
      </c>
      <c r="F32" s="132">
        <v>7</v>
      </c>
      <c r="G32" s="132"/>
      <c r="H32" s="132">
        <v>2</v>
      </c>
      <c r="I32" s="132">
        <v>7</v>
      </c>
      <c r="J32" s="132"/>
      <c r="K32" s="132">
        <v>2</v>
      </c>
      <c r="L32" s="132">
        <v>5</v>
      </c>
      <c r="M32" s="206"/>
      <c r="N32" s="180">
        <v>0</v>
      </c>
      <c r="O32" s="180">
        <v>4</v>
      </c>
      <c r="P32" s="180"/>
      <c r="Q32" s="180">
        <v>1</v>
      </c>
      <c r="R32" s="180">
        <v>5</v>
      </c>
      <c r="S32" s="206"/>
      <c r="T32" s="146">
        <f t="shared" si="1"/>
        <v>0</v>
      </c>
      <c r="U32" s="146">
        <f t="shared" si="2"/>
        <v>11</v>
      </c>
      <c r="V32" s="142">
        <f>'T1 Population Summary'!W32-'T4 Tsu Casualties 20 Min'!U32</f>
        <v>3353</v>
      </c>
      <c r="W32" s="146"/>
      <c r="X32" s="146">
        <f t="shared" si="3"/>
        <v>3</v>
      </c>
      <c r="Y32" s="146">
        <f t="shared" si="4"/>
        <v>12</v>
      </c>
      <c r="Z32" s="142">
        <f>'T1 Population Summary'!X32-'T4 Tsu Casualties 20 Min'!Y32</f>
        <v>3129</v>
      </c>
      <c r="AA32" s="146"/>
      <c r="AB32" s="146">
        <f t="shared" si="5"/>
        <v>2</v>
      </c>
      <c r="AC32" s="146">
        <f t="shared" si="6"/>
        <v>5</v>
      </c>
      <c r="AD32" s="146"/>
      <c r="AE32" s="146">
        <f t="shared" si="9"/>
        <v>5</v>
      </c>
      <c r="AF32" s="146">
        <f t="shared" si="7"/>
        <v>28</v>
      </c>
      <c r="AG32" s="146">
        <f t="shared" si="10"/>
        <v>33</v>
      </c>
      <c r="AH32" s="142">
        <f>'T1 Population Summary'!Z32-AF32</f>
        <v>7309</v>
      </c>
      <c r="AI32" s="143">
        <f>AG32/'T1 Population Summary'!Z32</f>
        <v>4.4977511244377807E-3</v>
      </c>
      <c r="AJ32" s="144"/>
      <c r="AK32" s="145" t="s">
        <v>45</v>
      </c>
      <c r="AL32" s="148"/>
      <c r="AM32" s="146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</row>
    <row r="33" spans="1:71" s="12" customFormat="1" ht="15.75" customHeight="1" x14ac:dyDescent="0.3">
      <c r="A33" s="96"/>
      <c r="B33" s="126" t="s">
        <v>46</v>
      </c>
      <c r="C33" s="126"/>
      <c r="D33" s="132"/>
      <c r="E33" s="132">
        <v>2</v>
      </c>
      <c r="F33" s="132">
        <v>10</v>
      </c>
      <c r="G33" s="132"/>
      <c r="H33" s="132">
        <v>6</v>
      </c>
      <c r="I33" s="132">
        <v>41</v>
      </c>
      <c r="J33" s="132"/>
      <c r="K33" s="132">
        <v>0</v>
      </c>
      <c r="L33" s="132">
        <v>0</v>
      </c>
      <c r="M33" s="206"/>
      <c r="N33" s="180">
        <v>3</v>
      </c>
      <c r="O33" s="180">
        <v>13</v>
      </c>
      <c r="P33" s="180"/>
      <c r="Q33" s="180">
        <v>7</v>
      </c>
      <c r="R33" s="180">
        <v>38</v>
      </c>
      <c r="S33" s="206"/>
      <c r="T33" s="146">
        <f t="shared" si="1"/>
        <v>5</v>
      </c>
      <c r="U33" s="146">
        <f t="shared" si="2"/>
        <v>23</v>
      </c>
      <c r="V33" s="142">
        <f>'T1 Population Summary'!W33-'T4 Tsu Casualties 20 Min'!U33</f>
        <v>649</v>
      </c>
      <c r="W33" s="146"/>
      <c r="X33" s="146">
        <f t="shared" si="3"/>
        <v>13</v>
      </c>
      <c r="Y33" s="146">
        <f t="shared" si="4"/>
        <v>79</v>
      </c>
      <c r="Z33" s="142">
        <f>'T1 Population Summary'!X33-'T4 Tsu Casualties 20 Min'!Y33</f>
        <v>2696</v>
      </c>
      <c r="AA33" s="146"/>
      <c r="AB33" s="146">
        <f t="shared" si="5"/>
        <v>0</v>
      </c>
      <c r="AC33" s="146">
        <f t="shared" si="6"/>
        <v>0</v>
      </c>
      <c r="AD33" s="146"/>
      <c r="AE33" s="146">
        <f t="shared" si="9"/>
        <v>18</v>
      </c>
      <c r="AF33" s="146">
        <f t="shared" si="7"/>
        <v>102</v>
      </c>
      <c r="AG33" s="146">
        <f t="shared" si="10"/>
        <v>120</v>
      </c>
      <c r="AH33" s="142">
        <f>'T1 Population Summary'!Z33-AF33</f>
        <v>3348</v>
      </c>
      <c r="AI33" s="143">
        <f>AG33/'T1 Population Summary'!Z33</f>
        <v>3.4782608695652174E-2</v>
      </c>
      <c r="AJ33" s="144"/>
      <c r="AK33" s="148" t="s">
        <v>46</v>
      </c>
      <c r="AL33" s="148"/>
      <c r="AM33" s="146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</row>
    <row r="34" spans="1:71" s="12" customFormat="1" ht="15.75" customHeight="1" x14ac:dyDescent="0.3">
      <c r="A34" s="96"/>
      <c r="B34" s="126" t="s">
        <v>47</v>
      </c>
      <c r="C34" s="126"/>
      <c r="D34" s="132"/>
      <c r="E34" s="132">
        <v>6</v>
      </c>
      <c r="F34" s="132">
        <v>23</v>
      </c>
      <c r="G34" s="132"/>
      <c r="H34" s="132">
        <v>3</v>
      </c>
      <c r="I34" s="132">
        <v>18</v>
      </c>
      <c r="J34" s="132"/>
      <c r="K34" s="132">
        <v>0</v>
      </c>
      <c r="L34" s="132">
        <v>2</v>
      </c>
      <c r="M34" s="206"/>
      <c r="N34" s="180">
        <v>7</v>
      </c>
      <c r="O34" s="180">
        <v>25</v>
      </c>
      <c r="P34" s="180"/>
      <c r="Q34" s="180">
        <v>3</v>
      </c>
      <c r="R34" s="216">
        <v>19</v>
      </c>
      <c r="S34" s="206"/>
      <c r="T34" s="146">
        <f t="shared" si="1"/>
        <v>13</v>
      </c>
      <c r="U34" s="146">
        <f t="shared" si="2"/>
        <v>48</v>
      </c>
      <c r="V34" s="142">
        <f>'T1 Population Summary'!W34-'T4 Tsu Casualties 20 Min'!U34</f>
        <v>3317</v>
      </c>
      <c r="W34" s="146"/>
      <c r="X34" s="146">
        <f t="shared" si="3"/>
        <v>6</v>
      </c>
      <c r="Y34" s="146">
        <f t="shared" si="4"/>
        <v>37</v>
      </c>
      <c r="Z34" s="142">
        <f>'T1 Population Summary'!X34-'T4 Tsu Casualties 20 Min'!Y34</f>
        <v>3427</v>
      </c>
      <c r="AA34" s="146"/>
      <c r="AB34" s="146">
        <f t="shared" si="5"/>
        <v>0</v>
      </c>
      <c r="AC34" s="146">
        <f t="shared" si="6"/>
        <v>2</v>
      </c>
      <c r="AD34" s="146"/>
      <c r="AE34" s="146">
        <f t="shared" si="9"/>
        <v>19</v>
      </c>
      <c r="AF34" s="146">
        <f t="shared" si="7"/>
        <v>87</v>
      </c>
      <c r="AG34" s="146">
        <f t="shared" si="10"/>
        <v>106</v>
      </c>
      <c r="AH34" s="142">
        <f>'T1 Population Summary'!Z34-AF34</f>
        <v>7065</v>
      </c>
      <c r="AI34" s="143">
        <f>AG34/'T1 Population Summary'!Z34</f>
        <v>1.4821029082774049E-2</v>
      </c>
      <c r="AJ34" s="144"/>
      <c r="AK34" s="148" t="s">
        <v>47</v>
      </c>
      <c r="AL34" s="148"/>
      <c r="AM34" s="146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s="12" customFormat="1" ht="15.75" customHeight="1" x14ac:dyDescent="0.3">
      <c r="A35" s="96"/>
      <c r="B35" s="126" t="s">
        <v>48</v>
      </c>
      <c r="C35" s="126"/>
      <c r="D35" s="132"/>
      <c r="E35" s="132">
        <v>0</v>
      </c>
      <c r="F35" s="132">
        <v>4</v>
      </c>
      <c r="G35" s="132"/>
      <c r="H35" s="132">
        <v>0</v>
      </c>
      <c r="I35" s="132">
        <v>5</v>
      </c>
      <c r="J35" s="132"/>
      <c r="K35" s="132">
        <v>0</v>
      </c>
      <c r="L35" s="132">
        <v>1</v>
      </c>
      <c r="M35" s="206"/>
      <c r="N35" s="180">
        <v>0</v>
      </c>
      <c r="O35" s="180">
        <v>3</v>
      </c>
      <c r="P35" s="180"/>
      <c r="Q35" s="180">
        <v>0</v>
      </c>
      <c r="R35" s="180">
        <v>6</v>
      </c>
      <c r="S35" s="206"/>
      <c r="T35" s="146">
        <f t="shared" si="1"/>
        <v>0</v>
      </c>
      <c r="U35" s="146">
        <f t="shared" si="2"/>
        <v>7</v>
      </c>
      <c r="V35" s="142">
        <f>'T1 Population Summary'!W35-'T4 Tsu Casualties 20 Min'!U35</f>
        <v>914</v>
      </c>
      <c r="W35" s="146"/>
      <c r="X35" s="146">
        <f t="shared" si="3"/>
        <v>0</v>
      </c>
      <c r="Y35" s="146">
        <f t="shared" si="4"/>
        <v>11</v>
      </c>
      <c r="Z35" s="142">
        <f>'T1 Population Summary'!X35-'T4 Tsu Casualties 20 Min'!Y35</f>
        <v>1402</v>
      </c>
      <c r="AA35" s="146"/>
      <c r="AB35" s="146">
        <f t="shared" si="5"/>
        <v>0</v>
      </c>
      <c r="AC35" s="146">
        <f t="shared" si="6"/>
        <v>1</v>
      </c>
      <c r="AD35" s="146"/>
      <c r="AE35" s="146">
        <f t="shared" si="9"/>
        <v>0</v>
      </c>
      <c r="AF35" s="146">
        <f t="shared" si="7"/>
        <v>19</v>
      </c>
      <c r="AG35" s="146">
        <f t="shared" si="10"/>
        <v>19</v>
      </c>
      <c r="AH35" s="142">
        <f>'T1 Population Summary'!Z35-AF35</f>
        <v>2392</v>
      </c>
      <c r="AI35" s="143">
        <f>AG35/'T1 Population Summary'!Z35</f>
        <v>7.8805474906677719E-3</v>
      </c>
      <c r="AJ35" s="144"/>
      <c r="AK35" s="148" t="s">
        <v>48</v>
      </c>
      <c r="AL35" s="148"/>
      <c r="AM35" s="146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</row>
    <row r="36" spans="1:71" s="12" customFormat="1" ht="15.75" customHeight="1" x14ac:dyDescent="0.3">
      <c r="A36" s="96"/>
      <c r="B36" s="126" t="s">
        <v>49</v>
      </c>
      <c r="C36" s="126"/>
      <c r="D36" s="132"/>
      <c r="E36" s="132">
        <v>0</v>
      </c>
      <c r="F36" s="132">
        <v>0</v>
      </c>
      <c r="G36" s="132"/>
      <c r="H36" s="132">
        <v>0</v>
      </c>
      <c r="I36" s="132">
        <v>0</v>
      </c>
      <c r="J36" s="132"/>
      <c r="K36" s="132">
        <v>0</v>
      </c>
      <c r="L36" s="132">
        <v>0</v>
      </c>
      <c r="M36" s="206"/>
      <c r="N36" s="180">
        <v>0</v>
      </c>
      <c r="O36" s="180">
        <v>0</v>
      </c>
      <c r="P36" s="180"/>
      <c r="Q36" s="180">
        <v>0</v>
      </c>
      <c r="R36" s="180">
        <v>0</v>
      </c>
      <c r="S36" s="206"/>
      <c r="T36" s="146">
        <f t="shared" si="1"/>
        <v>0</v>
      </c>
      <c r="U36" s="146">
        <f t="shared" si="2"/>
        <v>0</v>
      </c>
      <c r="V36" s="142">
        <f>'T1 Population Summary'!W36-'T4 Tsu Casualties 20 Min'!U36</f>
        <v>312</v>
      </c>
      <c r="W36" s="146"/>
      <c r="X36" s="146">
        <f t="shared" si="3"/>
        <v>0</v>
      </c>
      <c r="Y36" s="146">
        <f t="shared" si="4"/>
        <v>0</v>
      </c>
      <c r="Z36" s="142">
        <f>'T1 Population Summary'!X36-'T4 Tsu Casualties 20 Min'!Y36</f>
        <v>490</v>
      </c>
      <c r="AA36" s="146"/>
      <c r="AB36" s="146">
        <f t="shared" si="5"/>
        <v>0</v>
      </c>
      <c r="AC36" s="146">
        <f t="shared" si="6"/>
        <v>0</v>
      </c>
      <c r="AD36" s="146"/>
      <c r="AE36" s="146">
        <f t="shared" si="9"/>
        <v>0</v>
      </c>
      <c r="AF36" s="146">
        <f t="shared" si="7"/>
        <v>0</v>
      </c>
      <c r="AG36" s="146">
        <f t="shared" si="10"/>
        <v>0</v>
      </c>
      <c r="AH36" s="142">
        <f>'T1 Population Summary'!Z36-AF36</f>
        <v>804</v>
      </c>
      <c r="AI36" s="143">
        <f>AG36/'T1 Population Summary'!Z36</f>
        <v>0</v>
      </c>
      <c r="AJ36" s="144"/>
      <c r="AK36" s="148" t="s">
        <v>49</v>
      </c>
      <c r="AL36" s="148"/>
      <c r="AM36" s="14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</row>
    <row r="37" spans="1:71" s="12" customFormat="1" ht="15.75" customHeight="1" x14ac:dyDescent="0.3">
      <c r="A37" s="96"/>
      <c r="B37" s="126" t="s">
        <v>50</v>
      </c>
      <c r="C37" s="126"/>
      <c r="D37" s="132"/>
      <c r="E37" s="132">
        <v>45</v>
      </c>
      <c r="F37" s="132">
        <v>57</v>
      </c>
      <c r="G37" s="132"/>
      <c r="H37" s="132">
        <v>28</v>
      </c>
      <c r="I37" s="132">
        <v>34</v>
      </c>
      <c r="J37" s="132"/>
      <c r="K37" s="132">
        <v>0</v>
      </c>
      <c r="L37" s="132">
        <v>1</v>
      </c>
      <c r="M37" s="206"/>
      <c r="N37" s="180">
        <v>44</v>
      </c>
      <c r="O37" s="180">
        <v>56</v>
      </c>
      <c r="P37" s="180"/>
      <c r="Q37" s="180">
        <v>23</v>
      </c>
      <c r="R37" s="180">
        <v>28</v>
      </c>
      <c r="S37" s="206"/>
      <c r="T37" s="146">
        <f t="shared" si="1"/>
        <v>89</v>
      </c>
      <c r="U37" s="146">
        <f t="shared" si="2"/>
        <v>113</v>
      </c>
      <c r="V37" s="142">
        <f>'T1 Population Summary'!W37-'T4 Tsu Casualties 20 Min'!U37</f>
        <v>789</v>
      </c>
      <c r="W37" s="146"/>
      <c r="X37" s="146">
        <f t="shared" si="3"/>
        <v>51</v>
      </c>
      <c r="Y37" s="146">
        <f t="shared" si="4"/>
        <v>62</v>
      </c>
      <c r="Z37" s="142">
        <f>'T1 Population Summary'!X37-'T4 Tsu Casualties 20 Min'!Y37</f>
        <v>381</v>
      </c>
      <c r="AA37" s="146"/>
      <c r="AB37" s="146">
        <f t="shared" si="5"/>
        <v>0</v>
      </c>
      <c r="AC37" s="146">
        <f t="shared" si="6"/>
        <v>1</v>
      </c>
      <c r="AD37" s="146"/>
      <c r="AE37" s="146">
        <f t="shared" si="9"/>
        <v>140</v>
      </c>
      <c r="AF37" s="146">
        <f t="shared" si="7"/>
        <v>176</v>
      </c>
      <c r="AG37" s="146">
        <f t="shared" si="10"/>
        <v>316</v>
      </c>
      <c r="AH37" s="142">
        <f>'T1 Population Summary'!Z37-AF37</f>
        <v>1189</v>
      </c>
      <c r="AI37" s="143">
        <f>AG37/'T1 Population Summary'!Z37</f>
        <v>0.23150183150183151</v>
      </c>
      <c r="AJ37" s="144"/>
      <c r="AK37" s="148" t="s">
        <v>50</v>
      </c>
      <c r="AL37" s="148"/>
      <c r="AM37" s="146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</row>
    <row r="38" spans="1:71" s="12" customFormat="1" ht="15.75" customHeight="1" x14ac:dyDescent="0.3">
      <c r="A38" s="96"/>
      <c r="B38" s="126" t="s">
        <v>51</v>
      </c>
      <c r="C38" s="126"/>
      <c r="D38" s="132"/>
      <c r="E38" s="132">
        <v>1</v>
      </c>
      <c r="F38" s="132">
        <v>51</v>
      </c>
      <c r="G38" s="132"/>
      <c r="H38" s="132">
        <v>1</v>
      </c>
      <c r="I38" s="132">
        <v>44</v>
      </c>
      <c r="J38" s="132"/>
      <c r="K38" s="132">
        <v>0</v>
      </c>
      <c r="L38" s="132">
        <v>5</v>
      </c>
      <c r="M38" s="206"/>
      <c r="N38" s="180">
        <v>1</v>
      </c>
      <c r="O38" s="180">
        <v>41</v>
      </c>
      <c r="P38" s="180"/>
      <c r="Q38" s="180">
        <v>1</v>
      </c>
      <c r="R38" s="180">
        <v>51</v>
      </c>
      <c r="S38" s="206"/>
      <c r="T38" s="146">
        <f t="shared" si="1"/>
        <v>2</v>
      </c>
      <c r="U38" s="146">
        <f t="shared" si="2"/>
        <v>92</v>
      </c>
      <c r="V38" s="142">
        <f>'T1 Population Summary'!W38-'T4 Tsu Casualties 20 Min'!U38</f>
        <v>5985</v>
      </c>
      <c r="W38" s="146"/>
      <c r="X38" s="146">
        <f t="shared" si="3"/>
        <v>2</v>
      </c>
      <c r="Y38" s="146">
        <f t="shared" si="4"/>
        <v>95</v>
      </c>
      <c r="Z38" s="142">
        <f>'T1 Population Summary'!X38-'T4 Tsu Casualties 20 Min'!Y38</f>
        <v>6250</v>
      </c>
      <c r="AA38" s="146"/>
      <c r="AB38" s="146">
        <f t="shared" si="5"/>
        <v>0</v>
      </c>
      <c r="AC38" s="146">
        <f t="shared" si="6"/>
        <v>5</v>
      </c>
      <c r="AD38" s="146"/>
      <c r="AE38" s="146">
        <f t="shared" si="9"/>
        <v>4</v>
      </c>
      <c r="AF38" s="146">
        <f t="shared" si="7"/>
        <v>192</v>
      </c>
      <c r="AG38" s="146">
        <f t="shared" si="10"/>
        <v>196</v>
      </c>
      <c r="AH38" s="142">
        <f>'T1 Population Summary'!Z38-AF38</f>
        <v>12603</v>
      </c>
      <c r="AI38" s="143">
        <f>AG38/'T1 Population Summary'!Z38</f>
        <v>1.5318483782727628E-2</v>
      </c>
      <c r="AJ38" s="144"/>
      <c r="AK38" s="148" t="s">
        <v>51</v>
      </c>
      <c r="AL38" s="148"/>
      <c r="AM38" s="146"/>
    </row>
    <row r="39" spans="1:71" s="12" customFormat="1" x14ac:dyDescent="0.3">
      <c r="A39" s="96"/>
      <c r="B39" s="46"/>
      <c r="C39" s="46"/>
      <c r="D39" s="74"/>
      <c r="E39" s="105"/>
      <c r="F39" s="105"/>
      <c r="G39" s="215"/>
      <c r="H39" s="105"/>
      <c r="I39" s="105"/>
      <c r="J39" s="215"/>
      <c r="K39" s="105"/>
      <c r="L39" s="105"/>
      <c r="M39" s="115"/>
      <c r="N39" s="105"/>
      <c r="O39" s="105"/>
      <c r="P39" s="215"/>
      <c r="Q39" s="105"/>
      <c r="R39" s="105"/>
      <c r="S39" s="115"/>
      <c r="T39" s="116"/>
      <c r="U39" s="116"/>
      <c r="V39" s="116"/>
      <c r="W39" s="115"/>
      <c r="X39" s="116"/>
      <c r="Y39" s="116"/>
      <c r="Z39" s="116"/>
      <c r="AA39" s="115"/>
      <c r="AB39" s="116"/>
      <c r="AC39" s="116"/>
      <c r="AD39" s="212"/>
      <c r="AE39" s="212"/>
      <c r="AF39" s="116"/>
      <c r="AG39" s="116"/>
      <c r="AH39" s="116"/>
      <c r="AI39" s="117"/>
    </row>
    <row r="40" spans="1:71" s="12" customFormat="1" ht="15" thickBot="1" x14ac:dyDescent="0.35">
      <c r="A40" s="96"/>
      <c r="B40" s="45" t="s">
        <v>113</v>
      </c>
      <c r="C40" s="45"/>
      <c r="D40" s="13"/>
      <c r="E40" s="159">
        <f>SUM(E10+E13+E18+E19+E22+E23+E24+E25+E32+E33+E34+E35+E36+E37+E38)</f>
        <v>284</v>
      </c>
      <c r="F40" s="159">
        <f t="shared" ref="F40:AH40" si="13">SUM(F10+F13+F18+F19+F22+F23+F24+F25+F32+F33+F34+F35+F36+F37+F38)</f>
        <v>10925</v>
      </c>
      <c r="G40" s="159">
        <f t="shared" si="13"/>
        <v>0</v>
      </c>
      <c r="H40" s="159">
        <f t="shared" si="13"/>
        <v>475</v>
      </c>
      <c r="I40" s="159">
        <f t="shared" si="13"/>
        <v>21305</v>
      </c>
      <c r="J40" s="159">
        <f t="shared" si="13"/>
        <v>0</v>
      </c>
      <c r="K40" s="159">
        <f t="shared" si="13"/>
        <v>20</v>
      </c>
      <c r="L40" s="159">
        <f t="shared" si="13"/>
        <v>530</v>
      </c>
      <c r="M40" s="254"/>
      <c r="N40" s="159">
        <f t="shared" si="13"/>
        <v>276</v>
      </c>
      <c r="O40" s="159">
        <f t="shared" si="13"/>
        <v>10405</v>
      </c>
      <c r="P40" s="159">
        <f t="shared" si="13"/>
        <v>0</v>
      </c>
      <c r="Q40" s="159">
        <f t="shared" si="13"/>
        <v>492</v>
      </c>
      <c r="R40" s="159">
        <f t="shared" si="13"/>
        <v>20674</v>
      </c>
      <c r="S40" s="254"/>
      <c r="T40" s="159">
        <f t="shared" si="13"/>
        <v>560</v>
      </c>
      <c r="U40" s="159">
        <f t="shared" si="13"/>
        <v>21330</v>
      </c>
      <c r="V40" s="159">
        <f t="shared" si="13"/>
        <v>54882</v>
      </c>
      <c r="W40" s="213">
        <f t="shared" si="13"/>
        <v>0</v>
      </c>
      <c r="X40" s="159">
        <f t="shared" si="13"/>
        <v>967</v>
      </c>
      <c r="Y40" s="159">
        <f t="shared" si="13"/>
        <v>41979</v>
      </c>
      <c r="Z40" s="159">
        <f t="shared" si="13"/>
        <v>53035</v>
      </c>
      <c r="AA40" s="213"/>
      <c r="AB40" s="159">
        <f t="shared" si="13"/>
        <v>20</v>
      </c>
      <c r="AC40" s="159">
        <f t="shared" si="13"/>
        <v>530</v>
      </c>
      <c r="AD40" s="159">
        <f t="shared" si="13"/>
        <v>0</v>
      </c>
      <c r="AE40" s="159">
        <f t="shared" si="13"/>
        <v>1547</v>
      </c>
      <c r="AF40" s="159">
        <f t="shared" si="13"/>
        <v>63839</v>
      </c>
      <c r="AG40" s="159">
        <f t="shared" si="13"/>
        <v>65386</v>
      </c>
      <c r="AH40" s="159">
        <f t="shared" si="13"/>
        <v>111718</v>
      </c>
      <c r="AI40" s="161">
        <f>AG40/'T1 Population Summary'!Z40</f>
        <v>0.37244883428174325</v>
      </c>
    </row>
    <row r="41" spans="1:71" x14ac:dyDescent="0.3">
      <c r="M41" s="207"/>
      <c r="S41" s="207"/>
      <c r="AG41" s="109"/>
    </row>
    <row r="42" spans="1:71" ht="12" customHeight="1" x14ac:dyDescent="0.3">
      <c r="B42" s="24" t="s">
        <v>114</v>
      </c>
      <c r="C42" s="24"/>
      <c r="M42" s="207"/>
      <c r="S42" s="207"/>
    </row>
    <row r="43" spans="1:71" s="12" customFormat="1" ht="21.6" customHeight="1" x14ac:dyDescent="0.3">
      <c r="A43" s="96"/>
      <c r="B43" s="66" t="s">
        <v>115</v>
      </c>
      <c r="C43" s="65"/>
      <c r="E43" s="98"/>
      <c r="F43" s="98"/>
      <c r="G43" s="98"/>
      <c r="H43" s="98"/>
      <c r="I43" s="98"/>
      <c r="J43" s="98"/>
      <c r="K43" s="98"/>
      <c r="L43" s="98"/>
      <c r="M43" s="106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6"/>
      <c r="AE43" s="96"/>
      <c r="AF43" s="96"/>
      <c r="AG43" s="96"/>
      <c r="AH43" s="96"/>
      <c r="AI43" s="96"/>
    </row>
    <row r="44" spans="1:71" s="12" customFormat="1" ht="21.75" customHeight="1" x14ac:dyDescent="0.3">
      <c r="A44" s="96"/>
      <c r="B44" s="10" t="s">
        <v>120</v>
      </c>
      <c r="C44" s="10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6"/>
      <c r="AE44" s="96"/>
      <c r="AF44" s="96"/>
      <c r="AG44" s="96"/>
      <c r="AH44" s="96"/>
      <c r="AI44" s="96"/>
    </row>
    <row r="45" spans="1:71" s="12" customFormat="1" ht="21.75" customHeight="1" x14ac:dyDescent="0.3">
      <c r="A45" s="96"/>
      <c r="B45" s="10" t="s">
        <v>121</v>
      </c>
      <c r="C45" s="10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6"/>
      <c r="AE45" s="96"/>
      <c r="AF45" s="96"/>
      <c r="AG45" s="96"/>
      <c r="AH45" s="96"/>
      <c r="AI45" s="96"/>
    </row>
    <row r="46" spans="1:71" s="12" customFormat="1" ht="21.75" customHeight="1" x14ac:dyDescent="0.3">
      <c r="A46" s="96"/>
      <c r="B46" s="10" t="s">
        <v>122</v>
      </c>
      <c r="C46" s="10"/>
      <c r="E46" s="98"/>
      <c r="F46" s="98"/>
      <c r="G46" s="98"/>
      <c r="H46" s="98"/>
      <c r="I46" s="98"/>
      <c r="J46" s="98"/>
      <c r="K46" s="98"/>
      <c r="L46" s="98"/>
      <c r="M46" s="106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6"/>
      <c r="AE46" s="96"/>
      <c r="AF46" s="96"/>
      <c r="AG46" s="96"/>
      <c r="AH46" s="96"/>
      <c r="AI46" s="96"/>
    </row>
    <row r="47" spans="1:71" s="12" customFormat="1" ht="21.75" customHeight="1" x14ac:dyDescent="0.3">
      <c r="A47" s="96"/>
      <c r="B47" s="10" t="s">
        <v>117</v>
      </c>
      <c r="C47" s="10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110"/>
      <c r="AH47" s="96"/>
      <c r="AI47" s="96"/>
    </row>
    <row r="48" spans="1:71" s="12" customFormat="1" ht="21.75" customHeight="1" x14ac:dyDescent="0.3">
      <c r="A48" s="96"/>
      <c r="B48" s="10" t="s">
        <v>142</v>
      </c>
      <c r="C48" s="10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</row>
    <row r="50" spans="2:23" x14ac:dyDescent="0.3">
      <c r="B50" s="27" t="s">
        <v>59</v>
      </c>
      <c r="C50" s="27"/>
    </row>
    <row r="51" spans="2:23" x14ac:dyDescent="0.3">
      <c r="B51" s="27" t="s">
        <v>60</v>
      </c>
      <c r="C51" s="27"/>
    </row>
    <row r="52" spans="2:23" x14ac:dyDescent="0.3">
      <c r="B52" s="28" t="s">
        <v>61</v>
      </c>
      <c r="C52" s="28"/>
    </row>
    <row r="53" spans="2:23" x14ac:dyDescent="0.3">
      <c r="B53" t="s">
        <v>62</v>
      </c>
      <c r="C53" s="40"/>
      <c r="U53" s="107"/>
      <c r="V53" s="107"/>
      <c r="W53" s="107"/>
    </row>
    <row r="54" spans="2:23" x14ac:dyDescent="0.3">
      <c r="B54"/>
      <c r="C54" s="40"/>
      <c r="U54" s="107"/>
      <c r="V54" s="107"/>
      <c r="W54" s="107"/>
    </row>
  </sheetData>
  <mergeCells count="38">
    <mergeCell ref="AL30:AM30"/>
    <mergeCell ref="AL31:AM31"/>
    <mergeCell ref="AL27:AM27"/>
    <mergeCell ref="AL28:AM28"/>
    <mergeCell ref="AL29:AM29"/>
    <mergeCell ref="C30:D30"/>
    <mergeCell ref="C31:D31"/>
    <mergeCell ref="C27:D27"/>
    <mergeCell ref="C28:D28"/>
    <mergeCell ref="C29:D29"/>
    <mergeCell ref="AK9:AL9"/>
    <mergeCell ref="AL15:AM15"/>
    <mergeCell ref="AL16:AM16"/>
    <mergeCell ref="AL20:AM20"/>
    <mergeCell ref="AL21:AM21"/>
    <mergeCell ref="AL26:AM26"/>
    <mergeCell ref="C15:D15"/>
    <mergeCell ref="C16:D16"/>
    <mergeCell ref="AL12:AM12"/>
    <mergeCell ref="AL14:AM14"/>
    <mergeCell ref="C20:D20"/>
    <mergeCell ref="C21:D21"/>
    <mergeCell ref="C26:D26"/>
    <mergeCell ref="AE8:AI8"/>
    <mergeCell ref="T7:AI7"/>
    <mergeCell ref="C12:D12"/>
    <mergeCell ref="Q8:R8"/>
    <mergeCell ref="C14:D14"/>
    <mergeCell ref="B9:C9"/>
    <mergeCell ref="AB8:AC8"/>
    <mergeCell ref="T8:V8"/>
    <mergeCell ref="X8:Z8"/>
    <mergeCell ref="E8:F8"/>
    <mergeCell ref="H8:I8"/>
    <mergeCell ref="K8:L8"/>
    <mergeCell ref="N8:O8"/>
    <mergeCell ref="E7:L7"/>
    <mergeCell ref="N7:R7"/>
  </mergeCells>
  <pageMargins left="0.7" right="0.7" top="0.75" bottom="0.75" header="0.3" footer="0.3"/>
  <pageSetup paperSize="3" scale="43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ACD4-7B23-441F-A545-E4364FCA64BF}">
  <sheetPr>
    <tabColor rgb="FF00B0F0"/>
    <pageSetUpPr fitToPage="1"/>
  </sheetPr>
  <dimension ref="A1:AW51"/>
  <sheetViews>
    <sheetView topLeftCell="D6" zoomScale="80" zoomScaleNormal="80" workbookViewId="0">
      <selection activeCell="D11" sqref="A11:XFD11"/>
    </sheetView>
  </sheetViews>
  <sheetFormatPr defaultColWidth="9.21875" defaultRowHeight="14.4" x14ac:dyDescent="0.3"/>
  <cols>
    <col min="1" max="1" width="2.5546875" customWidth="1"/>
    <col min="2" max="2" width="4.44140625" customWidth="1"/>
    <col min="3" max="3" width="21.77734375" style="40" customWidth="1"/>
    <col min="4" max="6" width="12.5546875" customWidth="1"/>
    <col min="7" max="7" width="9.77734375" customWidth="1"/>
    <col min="8" max="8" width="1.44140625" customWidth="1"/>
    <col min="9" max="10" width="9.44140625" bestFit="1" customWidth="1"/>
    <col min="11" max="11" width="9.44140625" customWidth="1"/>
    <col min="12" max="12" width="1" customWidth="1"/>
    <col min="13" max="15" width="9.44140625" bestFit="1" customWidth="1"/>
    <col min="16" max="16" width="1" customWidth="1"/>
    <col min="17" max="19" width="9.44140625" bestFit="1" customWidth="1"/>
    <col min="20" max="20" width="1.5546875" customWidth="1"/>
    <col min="21" max="22" width="9.44140625" bestFit="1" customWidth="1"/>
    <col min="23" max="23" width="9.44140625" style="14" bestFit="1" customWidth="1"/>
    <col min="24" max="24" width="1" customWidth="1"/>
    <col min="25" max="26" width="9.44140625" style="14" bestFit="1" customWidth="1"/>
    <col min="27" max="27" width="9.44140625" bestFit="1" customWidth="1"/>
    <col min="28" max="28" width="1" customWidth="1"/>
    <col min="29" max="31" width="9.44140625" bestFit="1" customWidth="1"/>
    <col min="32" max="32" width="1.77734375" customWidth="1"/>
    <col min="33" max="35" width="9.44140625" bestFit="1" customWidth="1"/>
    <col min="36" max="36" width="1" customWidth="1"/>
    <col min="37" max="39" width="9.44140625" bestFit="1" customWidth="1"/>
    <col min="40" max="40" width="1" customWidth="1"/>
    <col min="41" max="43" width="9.44140625" bestFit="1" customWidth="1"/>
    <col min="44" max="44" width="1.5546875" customWidth="1"/>
    <col min="45" max="45" width="12.77734375" customWidth="1"/>
    <col min="46" max="46" width="12" customWidth="1"/>
    <col min="47" max="47" width="12.21875" customWidth="1"/>
    <col min="49" max="49" width="22.44140625" customWidth="1"/>
  </cols>
  <sheetData>
    <row r="1" spans="2:49" ht="19.5" customHeight="1" x14ac:dyDescent="0.55000000000000004">
      <c r="B1" s="19" t="s">
        <v>166</v>
      </c>
      <c r="C1" s="37"/>
      <c r="N1" s="64"/>
      <c r="O1" s="64"/>
      <c r="Q1" s="64"/>
      <c r="R1" s="64"/>
      <c r="S1" s="64"/>
      <c r="T1" s="64"/>
      <c r="U1" s="64"/>
      <c r="V1" s="64"/>
      <c r="W1" s="64"/>
      <c r="Y1" s="64"/>
    </row>
    <row r="2" spans="2:49" s="12" customFormat="1" ht="21" customHeight="1" x14ac:dyDescent="0.3">
      <c r="B2" s="20" t="s">
        <v>79</v>
      </c>
      <c r="C2" s="38"/>
      <c r="D2" s="20"/>
      <c r="E2" s="21"/>
      <c r="F2" s="22"/>
      <c r="G2" s="22"/>
      <c r="M2" s="249"/>
      <c r="N2" s="250"/>
      <c r="O2" s="64"/>
      <c r="Q2" s="64"/>
      <c r="R2" s="64"/>
      <c r="S2" s="64"/>
      <c r="T2" s="64"/>
      <c r="U2" s="64"/>
      <c r="V2" s="64"/>
      <c r="W2" s="64"/>
      <c r="Y2" s="64"/>
      <c r="Z2" s="51"/>
    </row>
    <row r="3" spans="2:49" s="12" customFormat="1" ht="21" customHeight="1" x14ac:dyDescent="0.3">
      <c r="B3" s="164" t="s">
        <v>145</v>
      </c>
      <c r="C3" s="165"/>
      <c r="D3" s="164"/>
      <c r="E3" s="166"/>
      <c r="F3" s="22"/>
      <c r="G3" s="22"/>
      <c r="M3" s="251"/>
      <c r="N3" s="252"/>
      <c r="O3" s="64"/>
      <c r="Q3" s="64"/>
      <c r="R3" s="64"/>
      <c r="S3" s="64"/>
      <c r="T3" s="64"/>
      <c r="U3" s="64"/>
      <c r="V3" s="64"/>
      <c r="W3" s="64"/>
      <c r="Y3" s="64"/>
      <c r="Z3" s="51"/>
    </row>
    <row r="4" spans="2:49" s="12" customFormat="1" ht="21" customHeight="1" x14ac:dyDescent="0.35">
      <c r="B4" s="16" t="s">
        <v>125</v>
      </c>
      <c r="C4" s="16"/>
      <c r="D4" s="16"/>
      <c r="E4" s="16"/>
      <c r="F4" s="16"/>
      <c r="G4" s="16"/>
      <c r="H4" s="16"/>
      <c r="I4" s="16"/>
      <c r="N4" s="64"/>
      <c r="O4" s="64"/>
      <c r="Q4" s="64"/>
      <c r="R4" s="64"/>
      <c r="S4" s="64"/>
      <c r="T4" s="64"/>
      <c r="U4" s="64"/>
      <c r="V4" s="64"/>
      <c r="W4" s="64"/>
      <c r="Y4" s="64"/>
      <c r="Z4" s="51"/>
    </row>
    <row r="5" spans="2:49" s="12" customFormat="1" ht="21" customHeight="1" x14ac:dyDescent="0.3">
      <c r="B5" s="164" t="s">
        <v>126</v>
      </c>
      <c r="C5" s="165"/>
      <c r="D5" s="164"/>
      <c r="F5" s="166"/>
      <c r="G5" s="166"/>
      <c r="H5" s="166"/>
      <c r="I5" s="166"/>
    </row>
    <row r="6" spans="2:49" s="12" customFormat="1" ht="25.5" customHeight="1" x14ac:dyDescent="0.3">
      <c r="B6" s="167" t="s">
        <v>146</v>
      </c>
      <c r="C6" s="220"/>
      <c r="D6" s="167"/>
      <c r="F6" s="166"/>
      <c r="G6" s="166"/>
      <c r="H6" s="166"/>
      <c r="J6" s="166"/>
      <c r="K6" s="21"/>
      <c r="L6" s="21"/>
      <c r="M6" s="21"/>
      <c r="O6" s="21"/>
      <c r="P6" s="21"/>
      <c r="Q6" s="21"/>
      <c r="R6" s="21"/>
      <c r="T6" s="21"/>
      <c r="U6" s="21"/>
      <c r="V6" s="21"/>
      <c r="W6" s="62"/>
      <c r="X6" s="21"/>
      <c r="Y6" s="51"/>
      <c r="Z6" s="51"/>
      <c r="AB6" s="21"/>
      <c r="AJ6" s="21"/>
      <c r="AN6" s="21"/>
    </row>
    <row r="7" spans="2:49" s="12" customFormat="1" ht="17.55" customHeight="1" thickBot="1" x14ac:dyDescent="0.35">
      <c r="B7" s="167"/>
      <c r="C7" s="220"/>
      <c r="D7" s="167"/>
      <c r="F7" s="166"/>
      <c r="G7" s="166"/>
      <c r="H7" s="166"/>
      <c r="J7" s="166"/>
      <c r="K7" s="21"/>
      <c r="L7" s="21"/>
      <c r="M7" s="21"/>
      <c r="O7" s="21"/>
      <c r="P7" s="21"/>
      <c r="Q7" s="21"/>
      <c r="R7" s="21"/>
      <c r="T7" s="21"/>
      <c r="U7" s="21"/>
      <c r="V7" s="21"/>
      <c r="W7" s="62"/>
      <c r="X7" s="21"/>
      <c r="Y7" s="51"/>
      <c r="Z7" s="51"/>
      <c r="AB7" s="21"/>
      <c r="AJ7" s="21"/>
      <c r="AN7" s="21"/>
    </row>
    <row r="8" spans="2:49" ht="29.55" customHeight="1" thickBot="1" x14ac:dyDescent="0.4">
      <c r="B8" s="5"/>
      <c r="C8" s="39"/>
      <c r="D8" s="368"/>
      <c r="E8" s="368"/>
      <c r="F8" s="368"/>
      <c r="G8" s="368"/>
      <c r="I8" s="371" t="s">
        <v>82</v>
      </c>
      <c r="J8" s="371"/>
      <c r="K8" s="371"/>
      <c r="L8" s="371"/>
      <c r="M8" s="371"/>
      <c r="N8" s="371"/>
      <c r="O8" s="371"/>
      <c r="P8" s="371"/>
      <c r="Q8" s="371"/>
      <c r="R8" s="371"/>
      <c r="S8" s="371"/>
      <c r="U8" s="370" t="s">
        <v>83</v>
      </c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G8" s="369" t="s">
        <v>84</v>
      </c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</row>
    <row r="9" spans="2:49" s="12" customFormat="1" ht="46.05" customHeight="1" thickBot="1" x14ac:dyDescent="0.35">
      <c r="B9" s="10"/>
      <c r="C9" s="89"/>
      <c r="D9" s="375" t="s">
        <v>169</v>
      </c>
      <c r="E9" s="375"/>
      <c r="F9" s="375"/>
      <c r="G9" s="375"/>
      <c r="H9" s="11"/>
      <c r="I9" s="373" t="s">
        <v>179</v>
      </c>
      <c r="J9" s="373"/>
      <c r="K9" s="373"/>
      <c r="L9" s="221"/>
      <c r="M9" s="373" t="s">
        <v>178</v>
      </c>
      <c r="N9" s="373"/>
      <c r="O9" s="373"/>
      <c r="P9" s="221"/>
      <c r="Q9" s="373" t="s">
        <v>177</v>
      </c>
      <c r="R9" s="373"/>
      <c r="S9" s="373"/>
      <c r="T9" s="2"/>
      <c r="U9" s="372" t="s">
        <v>176</v>
      </c>
      <c r="V9" s="372"/>
      <c r="W9" s="372"/>
      <c r="X9" s="234"/>
      <c r="Y9" s="372" t="s">
        <v>175</v>
      </c>
      <c r="Z9" s="372"/>
      <c r="AA9" s="372"/>
      <c r="AB9" s="234"/>
      <c r="AC9" s="372" t="s">
        <v>174</v>
      </c>
      <c r="AD9" s="372"/>
      <c r="AE9" s="372"/>
      <c r="AF9" s="2"/>
      <c r="AG9" s="374" t="s">
        <v>171</v>
      </c>
      <c r="AH9" s="374"/>
      <c r="AI9" s="374"/>
      <c r="AJ9" s="255"/>
      <c r="AK9" s="374" t="s">
        <v>136</v>
      </c>
      <c r="AL9" s="374"/>
      <c r="AM9" s="374"/>
      <c r="AN9" s="255"/>
      <c r="AO9" s="374" t="s">
        <v>172</v>
      </c>
      <c r="AP9" s="374"/>
      <c r="AQ9" s="374"/>
      <c r="AR9" s="255"/>
      <c r="AS9" s="374" t="s">
        <v>173</v>
      </c>
      <c r="AT9" s="374"/>
      <c r="AU9" s="374"/>
    </row>
    <row r="10" spans="2:49" ht="48.75" customHeight="1" thickBot="1" x14ac:dyDescent="0.35">
      <c r="B10" s="367" t="s">
        <v>33</v>
      </c>
      <c r="C10" s="367"/>
      <c r="D10" s="91" t="s">
        <v>147</v>
      </c>
      <c r="E10" s="91" t="s">
        <v>148</v>
      </c>
      <c r="F10" s="91" t="s">
        <v>96</v>
      </c>
      <c r="G10" s="91" t="s">
        <v>74</v>
      </c>
      <c r="H10" s="2"/>
      <c r="I10" s="91" t="s">
        <v>149</v>
      </c>
      <c r="J10" s="91" t="s">
        <v>150</v>
      </c>
      <c r="K10" s="91" t="s">
        <v>151</v>
      </c>
      <c r="L10" s="91"/>
      <c r="M10" s="91" t="s">
        <v>149</v>
      </c>
      <c r="N10" s="91" t="s">
        <v>150</v>
      </c>
      <c r="O10" s="91" t="s">
        <v>151</v>
      </c>
      <c r="P10" s="91"/>
      <c r="Q10" s="91" t="s">
        <v>149</v>
      </c>
      <c r="R10" s="91" t="s">
        <v>150</v>
      </c>
      <c r="S10" s="91" t="s">
        <v>151</v>
      </c>
      <c r="T10" s="91"/>
      <c r="U10" s="91" t="s">
        <v>149</v>
      </c>
      <c r="V10" s="91" t="s">
        <v>150</v>
      </c>
      <c r="W10" s="91" t="s">
        <v>151</v>
      </c>
      <c r="X10" s="91"/>
      <c r="Y10" s="91" t="s">
        <v>149</v>
      </c>
      <c r="Z10" s="91" t="s">
        <v>150</v>
      </c>
      <c r="AA10" s="91" t="s">
        <v>151</v>
      </c>
      <c r="AB10" s="91"/>
      <c r="AC10" s="91" t="s">
        <v>149</v>
      </c>
      <c r="AD10" s="91" t="s">
        <v>150</v>
      </c>
      <c r="AE10" s="91" t="s">
        <v>151</v>
      </c>
      <c r="AF10" s="2"/>
      <c r="AG10" s="91" t="s">
        <v>149</v>
      </c>
      <c r="AH10" s="91" t="s">
        <v>150</v>
      </c>
      <c r="AI10" s="91" t="s">
        <v>151</v>
      </c>
      <c r="AJ10" s="91"/>
      <c r="AK10" s="91" t="s">
        <v>149</v>
      </c>
      <c r="AL10" s="91" t="s">
        <v>150</v>
      </c>
      <c r="AM10" s="91" t="s">
        <v>151</v>
      </c>
      <c r="AN10" s="91"/>
      <c r="AO10" s="91" t="s">
        <v>149</v>
      </c>
      <c r="AP10" s="91" t="s">
        <v>150</v>
      </c>
      <c r="AQ10" s="91" t="s">
        <v>151</v>
      </c>
      <c r="AR10" s="91"/>
      <c r="AS10" s="91" t="s">
        <v>149</v>
      </c>
      <c r="AT10" s="91" t="s">
        <v>150</v>
      </c>
      <c r="AU10" s="91" t="s">
        <v>151</v>
      </c>
      <c r="AV10" s="338" t="s">
        <v>33</v>
      </c>
      <c r="AW10" s="338"/>
    </row>
    <row r="11" spans="2:49" s="12" customFormat="1" x14ac:dyDescent="0.3">
      <c r="B11" s="265" t="s">
        <v>37</v>
      </c>
      <c r="C11" s="266"/>
      <c r="D11" s="264">
        <f>'T1 Population Summary'!W10</f>
        <v>3340</v>
      </c>
      <c r="E11" s="264">
        <f>'T1 Population Summary'!X10</f>
        <v>3813</v>
      </c>
      <c r="F11" s="264">
        <f>'T1 Population Summary'!Y10</f>
        <v>274</v>
      </c>
      <c r="G11" s="264">
        <f>'T1 Population Summary'!Z10</f>
        <v>7427</v>
      </c>
      <c r="H11" s="87">
        <v>11513.780694493056</v>
      </c>
      <c r="I11" s="253">
        <f>SUM('T2 Tsu Casualties 10 Min'!E10,'T2 Tsu Casualties 10 Min'!H10, 'T2 Tsu Casualties 10 Min'!K10)</f>
        <v>31</v>
      </c>
      <c r="J11" s="239">
        <f>'T3 Tsu Casualties 15 Min '!E10+'T3 Tsu Casualties 15 Min '!H10+'T3 Tsu Casualties 15 Min '!K10</f>
        <v>64</v>
      </c>
      <c r="K11" s="239">
        <f>'T4 Tsu Casualties 20 Min'!E10+'T4 Tsu Casualties 20 Min'!H10+'T4 Tsu Casualties 20 Min'!K10</f>
        <v>61</v>
      </c>
      <c r="L11" s="239"/>
      <c r="M11" s="239">
        <f>'T2 Tsu Casualties 10 Min'!F10+'T2 Tsu Casualties 10 Min'!I10+'T2 Tsu Casualties 10 Min'!L10</f>
        <v>1018</v>
      </c>
      <c r="N11" s="239">
        <f>'T3 Tsu Casualties 15 Min '!F10+'T3 Tsu Casualties 15 Min '!I10+'T3 Tsu Casualties 15 Min '!L10</f>
        <v>1458</v>
      </c>
      <c r="O11" s="239">
        <f>'T4 Tsu Casualties 20 Min'!F10+'T4 Tsu Casualties 20 Min'!I10+'T4 Tsu Casualties 20 Min'!L10</f>
        <v>1925</v>
      </c>
      <c r="P11" s="239"/>
      <c r="Q11" s="239">
        <f t="shared" ref="Q11:Q39" si="0">I11+M11</f>
        <v>1049</v>
      </c>
      <c r="R11" s="239">
        <f t="shared" ref="R11:R39" si="1">J11+N11</f>
        <v>1522</v>
      </c>
      <c r="S11" s="239">
        <f t="shared" ref="S11:S26" si="2">K11+O11</f>
        <v>1986</v>
      </c>
      <c r="T11" s="87"/>
      <c r="U11" s="141">
        <f>'T2 Tsu Casualties 10 Min'!N10+'T2 Tsu Casualties 10 Min'!Q10</f>
        <v>42</v>
      </c>
      <c r="V11" s="141">
        <f>'T3 Tsu Casualties 15 Min '!N10+'T3 Tsu Casualties 15 Min '!Q10</f>
        <v>63</v>
      </c>
      <c r="W11" s="141">
        <f>'T4 Tsu Casualties 20 Min'!N10+'T4 Tsu Casualties 20 Min'!Q10</f>
        <v>57</v>
      </c>
      <c r="X11" s="240"/>
      <c r="Y11" s="141">
        <f>'T2 Tsu Casualties 10 Min'!O10+'T2 Tsu Casualties 10 Min'!R10</f>
        <v>708</v>
      </c>
      <c r="Z11" s="141">
        <f>'T3 Tsu Casualties 15 Min '!O10+'T3 Tsu Casualties 15 Min '!R10</f>
        <v>1006</v>
      </c>
      <c r="AA11" s="141">
        <f>'T4 Tsu Casualties 20 Min'!O10+'T4 Tsu Casualties 20 Min'!R10</f>
        <v>1352</v>
      </c>
      <c r="AB11" s="240"/>
      <c r="AC11" s="141">
        <f>U11+Y11</f>
        <v>750</v>
      </c>
      <c r="AD11" s="141">
        <f>V11+Z11</f>
        <v>1069</v>
      </c>
      <c r="AE11" s="141">
        <f>W11+AA11</f>
        <v>1409</v>
      </c>
      <c r="AF11" s="87"/>
      <c r="AG11" s="229">
        <f>I11+U11</f>
        <v>73</v>
      </c>
      <c r="AH11" s="229">
        <f>J11+V11</f>
        <v>127</v>
      </c>
      <c r="AI11" s="229">
        <f>K11+W11</f>
        <v>118</v>
      </c>
      <c r="AJ11" s="233"/>
      <c r="AK11" s="229">
        <f t="shared" ref="AK11:AK39" si="3">M11+Y11</f>
        <v>1726</v>
      </c>
      <c r="AL11" s="229">
        <f t="shared" ref="AL11:AL39" si="4">N11+Z11</f>
        <v>2464</v>
      </c>
      <c r="AM11" s="229">
        <f t="shared" ref="AM11:AM39" si="5">O11+AA11</f>
        <v>3277</v>
      </c>
      <c r="AN11" s="233"/>
      <c r="AO11" s="229">
        <f>AG11+AK11</f>
        <v>1799</v>
      </c>
      <c r="AP11" s="229">
        <f>AH11+AL11</f>
        <v>2591</v>
      </c>
      <c r="AQ11" s="229">
        <f>AI11+AM11</f>
        <v>3395</v>
      </c>
      <c r="AR11" s="230"/>
      <c r="AS11" s="231">
        <f t="shared" ref="AS11:AS39" si="6">AO11/G11</f>
        <v>0.24222431668237512</v>
      </c>
      <c r="AT11" s="231">
        <f t="shared" ref="AT11:AT39" si="7">AP11/G11</f>
        <v>0.34886225932408776</v>
      </c>
      <c r="AU11" s="231">
        <f t="shared" ref="AU11:AU39" si="8">AQ11/G11</f>
        <v>0.4571159283694628</v>
      </c>
      <c r="AV11" s="145" t="s">
        <v>37</v>
      </c>
      <c r="AW11" s="232"/>
    </row>
    <row r="12" spans="2:49" s="12" customFormat="1" x14ac:dyDescent="0.3">
      <c r="B12" s="256"/>
      <c r="C12" s="257" t="s">
        <v>100</v>
      </c>
      <c r="D12" s="258">
        <f>'T1 Population Summary'!W11</f>
        <v>1267</v>
      </c>
      <c r="E12" s="258">
        <f>'T1 Population Summary'!X11</f>
        <v>1689</v>
      </c>
      <c r="F12" s="258">
        <f>'T1 Population Summary'!Y11</f>
        <v>104</v>
      </c>
      <c r="G12" s="188">
        <f>'T1 Population Summary'!Z11</f>
        <v>3060</v>
      </c>
      <c r="H12" s="87"/>
      <c r="I12" s="247">
        <f>SUM('T2 Tsu Casualties 10 Min'!E11,'T2 Tsu Casualties 10 Min'!H11, 'T2 Tsu Casualties 10 Min'!K11)</f>
        <v>29</v>
      </c>
      <c r="J12" s="247">
        <f>'T3 Tsu Casualties 15 Min '!E11+'T3 Tsu Casualties 15 Min '!H11+'T3 Tsu Casualties 15 Min '!K11</f>
        <v>46</v>
      </c>
      <c r="K12" s="247">
        <f>'T4 Tsu Casualties 20 Min'!E11+'T4 Tsu Casualties 20 Min'!H11+'T4 Tsu Casualties 20 Min'!K11</f>
        <v>41</v>
      </c>
      <c r="L12" s="247"/>
      <c r="M12" s="247">
        <f>'T2 Tsu Casualties 10 Min'!F11+'T2 Tsu Casualties 10 Min'!I11+'T2 Tsu Casualties 10 Min'!L11</f>
        <v>947</v>
      </c>
      <c r="N12" s="247">
        <f>'T3 Tsu Casualties 15 Min '!F11+'T3 Tsu Casualties 15 Min '!I11+'T3 Tsu Casualties 15 Min '!L11</f>
        <v>1243</v>
      </c>
      <c r="O12" s="247">
        <f>'T4 Tsu Casualties 20 Min'!F11+'T4 Tsu Casualties 20 Min'!I11+'T4 Tsu Casualties 20 Min'!L11</f>
        <v>1421</v>
      </c>
      <c r="P12" s="247"/>
      <c r="Q12" s="247">
        <f t="shared" si="0"/>
        <v>976</v>
      </c>
      <c r="R12" s="247">
        <f t="shared" si="1"/>
        <v>1289</v>
      </c>
      <c r="S12" s="247">
        <f t="shared" si="2"/>
        <v>1462</v>
      </c>
      <c r="T12" s="87"/>
      <c r="U12" s="133">
        <f>'T2 Tsu Casualties 10 Min'!N11+'T2 Tsu Casualties 10 Min'!Q11</f>
        <v>32</v>
      </c>
      <c r="V12" s="133">
        <f>'T3 Tsu Casualties 15 Min '!N11+'T3 Tsu Casualties 15 Min '!Q11</f>
        <v>41</v>
      </c>
      <c r="W12" s="133">
        <f>'T4 Tsu Casualties 20 Min'!N11+'T4 Tsu Casualties 20 Min'!Q11</f>
        <v>35</v>
      </c>
      <c r="X12" s="235"/>
      <c r="Y12" s="133">
        <f>'T2 Tsu Casualties 10 Min'!O11+'T2 Tsu Casualties 10 Min'!R11</f>
        <v>637</v>
      </c>
      <c r="Z12" s="133">
        <f>'T3 Tsu Casualties 15 Min '!O11+'T3 Tsu Casualties 15 Min '!R11</f>
        <v>800</v>
      </c>
      <c r="AA12" s="133">
        <f>'T4 Tsu Casualties 20 Min'!O11+'T4 Tsu Casualties 20 Min'!R11</f>
        <v>880</v>
      </c>
      <c r="AB12" s="235"/>
      <c r="AC12" s="133">
        <f t="shared" ref="AC12:AC39" si="9">U12+Y12</f>
        <v>669</v>
      </c>
      <c r="AD12" s="133">
        <f t="shared" ref="AD12:AD39" si="10">V12+Z12</f>
        <v>841</v>
      </c>
      <c r="AE12" s="133">
        <f t="shared" ref="AE12:AE39" si="11">W12+AA12</f>
        <v>915</v>
      </c>
      <c r="AF12" s="87"/>
      <c r="AG12" s="222">
        <f t="shared" ref="AG12:AG39" si="12">I12+U12</f>
        <v>61</v>
      </c>
      <c r="AH12" s="222">
        <f t="shared" ref="AH12:AH39" si="13">J12+V12</f>
        <v>87</v>
      </c>
      <c r="AI12" s="222">
        <f t="shared" ref="AI12:AI39" si="14">K12+W12</f>
        <v>76</v>
      </c>
      <c r="AJ12" s="241"/>
      <c r="AK12" s="222">
        <f t="shared" si="3"/>
        <v>1584</v>
      </c>
      <c r="AL12" s="222">
        <f t="shared" si="4"/>
        <v>2043</v>
      </c>
      <c r="AM12" s="222">
        <f t="shared" si="5"/>
        <v>2301</v>
      </c>
      <c r="AN12" s="241"/>
      <c r="AO12" s="222">
        <f t="shared" ref="AO12:AO39" si="15">AG12+AK12</f>
        <v>1645</v>
      </c>
      <c r="AP12" s="222">
        <f>AH12+AL12</f>
        <v>2130</v>
      </c>
      <c r="AQ12" s="222">
        <f>AI12+AM12</f>
        <v>2377</v>
      </c>
      <c r="AR12" s="137"/>
      <c r="AS12" s="223">
        <f t="shared" si="6"/>
        <v>0.53758169934640521</v>
      </c>
      <c r="AT12" s="223">
        <f t="shared" si="7"/>
        <v>0.69607843137254899</v>
      </c>
      <c r="AU12" s="223">
        <f t="shared" si="8"/>
        <v>0.77679738562091505</v>
      </c>
      <c r="AV12" s="139"/>
      <c r="AW12" s="227" t="s">
        <v>100</v>
      </c>
    </row>
    <row r="13" spans="2:49" s="12" customFormat="1" x14ac:dyDescent="0.3">
      <c r="B13" s="256"/>
      <c r="C13" s="257" t="s">
        <v>152</v>
      </c>
      <c r="D13" s="258">
        <f>'T1 Population Summary'!W12</f>
        <v>2073</v>
      </c>
      <c r="E13" s="258">
        <f>'T1 Population Summary'!X12</f>
        <v>2124</v>
      </c>
      <c r="F13" s="258">
        <f>'T1 Population Summary'!Y12</f>
        <v>170</v>
      </c>
      <c r="G13" s="188">
        <f>'T1 Population Summary'!Z12</f>
        <v>4367</v>
      </c>
      <c r="H13" s="87"/>
      <c r="I13" s="247">
        <f>SUM('T2 Tsu Casualties 10 Min'!E12,'T2 Tsu Casualties 10 Min'!H12, 'T2 Tsu Casualties 10 Min'!K12)</f>
        <v>2</v>
      </c>
      <c r="J13" s="247">
        <f>'T3 Tsu Casualties 15 Min '!E12+'T3 Tsu Casualties 15 Min '!H12+'T3 Tsu Casualties 15 Min '!K12</f>
        <v>18</v>
      </c>
      <c r="K13" s="247">
        <f>'T4 Tsu Casualties 20 Min'!E12+'T4 Tsu Casualties 20 Min'!H12+'T4 Tsu Casualties 20 Min'!K12</f>
        <v>20</v>
      </c>
      <c r="L13" s="247"/>
      <c r="M13" s="247">
        <f>'T2 Tsu Casualties 10 Min'!F12+'T2 Tsu Casualties 10 Min'!I12+'T2 Tsu Casualties 10 Min'!L12</f>
        <v>71</v>
      </c>
      <c r="N13" s="247">
        <f>'T3 Tsu Casualties 15 Min '!F12+'T3 Tsu Casualties 15 Min '!I12+'T3 Tsu Casualties 15 Min '!L12</f>
        <v>215</v>
      </c>
      <c r="O13" s="247">
        <f>'T4 Tsu Casualties 20 Min'!F12+'T4 Tsu Casualties 20 Min'!I12+'T4 Tsu Casualties 20 Min'!L12</f>
        <v>504</v>
      </c>
      <c r="P13" s="247"/>
      <c r="Q13" s="247">
        <f t="shared" si="0"/>
        <v>73</v>
      </c>
      <c r="R13" s="247">
        <f t="shared" si="1"/>
        <v>233</v>
      </c>
      <c r="S13" s="247">
        <f t="shared" si="2"/>
        <v>524</v>
      </c>
      <c r="T13" s="87"/>
      <c r="U13" s="133">
        <f>'T2 Tsu Casualties 10 Min'!N12+'T2 Tsu Casualties 10 Min'!Q12</f>
        <v>10</v>
      </c>
      <c r="V13" s="133">
        <f>'T3 Tsu Casualties 15 Min '!N12+'T3 Tsu Casualties 15 Min '!Q12</f>
        <v>22</v>
      </c>
      <c r="W13" s="133">
        <f>'T4 Tsu Casualties 20 Min'!N12+'T4 Tsu Casualties 20 Min'!Q12</f>
        <v>22</v>
      </c>
      <c r="X13" s="235"/>
      <c r="Y13" s="133">
        <f>'T2 Tsu Casualties 10 Min'!O12+'T2 Tsu Casualties 10 Min'!R12</f>
        <v>71</v>
      </c>
      <c r="Z13" s="133">
        <f>'T3 Tsu Casualties 15 Min '!O12+'T3 Tsu Casualties 15 Min '!R12</f>
        <v>206</v>
      </c>
      <c r="AA13" s="133">
        <f>'T4 Tsu Casualties 20 Min'!O12+'T4 Tsu Casualties 20 Min'!R12</f>
        <v>472</v>
      </c>
      <c r="AB13" s="235"/>
      <c r="AC13" s="133">
        <f t="shared" si="9"/>
        <v>81</v>
      </c>
      <c r="AD13" s="133">
        <f t="shared" si="10"/>
        <v>228</v>
      </c>
      <c r="AE13" s="133">
        <f t="shared" si="11"/>
        <v>494</v>
      </c>
      <c r="AF13" s="87"/>
      <c r="AG13" s="222">
        <f t="shared" si="12"/>
        <v>12</v>
      </c>
      <c r="AH13" s="222">
        <f t="shared" si="13"/>
        <v>40</v>
      </c>
      <c r="AI13" s="222">
        <f t="shared" si="14"/>
        <v>42</v>
      </c>
      <c r="AJ13" s="241"/>
      <c r="AK13" s="222">
        <f t="shared" si="3"/>
        <v>142</v>
      </c>
      <c r="AL13" s="222">
        <f t="shared" si="4"/>
        <v>421</v>
      </c>
      <c r="AM13" s="222">
        <f t="shared" si="5"/>
        <v>976</v>
      </c>
      <c r="AN13" s="241"/>
      <c r="AO13" s="222">
        <f t="shared" si="15"/>
        <v>154</v>
      </c>
      <c r="AP13" s="222">
        <f t="shared" ref="AP13:AP39" si="16">AH13+AL13</f>
        <v>461</v>
      </c>
      <c r="AQ13" s="222">
        <f t="shared" ref="AQ13:AQ39" si="17">AI13+AM13</f>
        <v>1018</v>
      </c>
      <c r="AR13" s="137"/>
      <c r="AS13" s="223">
        <f t="shared" si="6"/>
        <v>3.5264483627204031E-2</v>
      </c>
      <c r="AT13" s="223">
        <f t="shared" si="7"/>
        <v>0.10556446072818869</v>
      </c>
      <c r="AU13" s="223">
        <f t="shared" si="8"/>
        <v>0.23311197618502405</v>
      </c>
      <c r="AV13" s="139"/>
      <c r="AW13" s="227" t="s">
        <v>152</v>
      </c>
    </row>
    <row r="14" spans="2:49" s="12" customFormat="1" x14ac:dyDescent="0.3">
      <c r="B14" s="261" t="s">
        <v>38</v>
      </c>
      <c r="C14" s="262"/>
      <c r="D14" s="263">
        <f>'T1 Population Summary'!W13</f>
        <v>31865</v>
      </c>
      <c r="E14" s="263">
        <f>'T1 Population Summary'!X13</f>
        <v>31653</v>
      </c>
      <c r="F14" s="263">
        <f>'T1 Population Summary'!Y13</f>
        <v>1256</v>
      </c>
      <c r="G14" s="264">
        <f>'T1 Population Summary'!Z13</f>
        <v>64774</v>
      </c>
      <c r="H14" s="87">
        <v>97684.182555235908</v>
      </c>
      <c r="I14" s="248">
        <f>SUM('T2 Tsu Casualties 10 Min'!E13,'T2 Tsu Casualties 10 Min'!H13, 'T2 Tsu Casualties 10 Min'!K13)</f>
        <v>191</v>
      </c>
      <c r="J14" s="248">
        <f>'T3 Tsu Casualties 15 Min '!E13+'T3 Tsu Casualties 15 Min '!H13+'T3 Tsu Casualties 15 Min '!K13</f>
        <v>242</v>
      </c>
      <c r="K14" s="248">
        <f>'T4 Tsu Casualties 20 Min'!E13+'T4 Tsu Casualties 20 Min'!H13+'T4 Tsu Casualties 20 Min'!K13</f>
        <v>260</v>
      </c>
      <c r="L14" s="248"/>
      <c r="M14" s="248">
        <f>'T2 Tsu Casualties 10 Min'!F13+'T2 Tsu Casualties 10 Min'!I13+'T2 Tsu Casualties 10 Min'!L13</f>
        <v>14690</v>
      </c>
      <c r="N14" s="248">
        <f>'T3 Tsu Casualties 15 Min '!F13+'T3 Tsu Casualties 15 Min '!I13+'T3 Tsu Casualties 15 Min '!L13</f>
        <v>15808</v>
      </c>
      <c r="O14" s="248">
        <f>'T4 Tsu Casualties 20 Min'!F13+'T4 Tsu Casualties 20 Min'!I13+'T4 Tsu Casualties 20 Min'!L13</f>
        <v>17633</v>
      </c>
      <c r="P14" s="248"/>
      <c r="Q14" s="248">
        <f t="shared" si="0"/>
        <v>14881</v>
      </c>
      <c r="R14" s="248">
        <f t="shared" si="1"/>
        <v>16050</v>
      </c>
      <c r="S14" s="248">
        <f t="shared" si="2"/>
        <v>17893</v>
      </c>
      <c r="T14" s="87"/>
      <c r="U14" s="141">
        <f>'T2 Tsu Casualties 10 Min'!N13+'T2 Tsu Casualties 10 Min'!Q13</f>
        <v>236</v>
      </c>
      <c r="V14" s="141">
        <f>'T3 Tsu Casualties 15 Min '!N13+'T3 Tsu Casualties 15 Min '!Q13</f>
        <v>254</v>
      </c>
      <c r="W14" s="141">
        <f>'T4 Tsu Casualties 20 Min'!N13+'T4 Tsu Casualties 20 Min'!Q13</f>
        <v>253</v>
      </c>
      <c r="X14" s="240"/>
      <c r="Y14" s="141">
        <f>'T2 Tsu Casualties 10 Min'!O13+'T2 Tsu Casualties 10 Min'!R13</f>
        <v>14388</v>
      </c>
      <c r="Z14" s="141">
        <f>'T3 Tsu Casualties 15 Min '!O13+'T3 Tsu Casualties 15 Min '!R13</f>
        <v>15284</v>
      </c>
      <c r="AA14" s="141">
        <f>'T4 Tsu Casualties 20 Min'!O13+'T4 Tsu Casualties 20 Min'!R13</f>
        <v>16581</v>
      </c>
      <c r="AB14" s="240"/>
      <c r="AC14" s="141">
        <f t="shared" si="9"/>
        <v>14624</v>
      </c>
      <c r="AD14" s="141">
        <f t="shared" si="10"/>
        <v>15538</v>
      </c>
      <c r="AE14" s="141">
        <f t="shared" si="11"/>
        <v>16834</v>
      </c>
      <c r="AF14" s="87"/>
      <c r="AG14" s="229">
        <f t="shared" si="12"/>
        <v>427</v>
      </c>
      <c r="AH14" s="229">
        <f t="shared" si="13"/>
        <v>496</v>
      </c>
      <c r="AI14" s="229">
        <f t="shared" si="14"/>
        <v>513</v>
      </c>
      <c r="AJ14" s="233"/>
      <c r="AK14" s="229">
        <f t="shared" si="3"/>
        <v>29078</v>
      </c>
      <c r="AL14" s="229">
        <f t="shared" si="4"/>
        <v>31092</v>
      </c>
      <c r="AM14" s="229">
        <f t="shared" si="5"/>
        <v>34214</v>
      </c>
      <c r="AN14" s="233"/>
      <c r="AO14" s="229">
        <f t="shared" si="15"/>
        <v>29505</v>
      </c>
      <c r="AP14" s="229">
        <f t="shared" si="16"/>
        <v>31588</v>
      </c>
      <c r="AQ14" s="229">
        <f t="shared" si="17"/>
        <v>34727</v>
      </c>
      <c r="AR14" s="230"/>
      <c r="AS14" s="231">
        <f t="shared" si="6"/>
        <v>0.45550683916386203</v>
      </c>
      <c r="AT14" s="231">
        <f t="shared" si="7"/>
        <v>0.48766480377929416</v>
      </c>
      <c r="AU14" s="231">
        <f t="shared" si="8"/>
        <v>0.53612560595300585</v>
      </c>
      <c r="AV14" s="145" t="s">
        <v>38</v>
      </c>
      <c r="AW14" s="232"/>
    </row>
    <row r="15" spans="2:49" s="12" customFormat="1" x14ac:dyDescent="0.3">
      <c r="B15" s="256"/>
      <c r="C15" s="257" t="s">
        <v>102</v>
      </c>
      <c r="D15" s="188">
        <f>'T1 Population Summary'!W14</f>
        <v>1991</v>
      </c>
      <c r="E15" s="188">
        <f>'T1 Population Summary'!X14</f>
        <v>5940</v>
      </c>
      <c r="F15" s="188">
        <f>'T1 Population Summary'!Y14</f>
        <v>71</v>
      </c>
      <c r="G15" s="188">
        <f>'T1 Population Summary'!Z14</f>
        <v>8002</v>
      </c>
      <c r="H15" s="87"/>
      <c r="I15" s="247">
        <f>SUM('T2 Tsu Casualties 10 Min'!E14,'T2 Tsu Casualties 10 Min'!H14, 'T2 Tsu Casualties 10 Min'!K14)</f>
        <v>43</v>
      </c>
      <c r="J15" s="247">
        <f>'T3 Tsu Casualties 15 Min '!E14+'T3 Tsu Casualties 15 Min '!H14+'T3 Tsu Casualties 15 Min '!K14</f>
        <v>68</v>
      </c>
      <c r="K15" s="247">
        <f>'T4 Tsu Casualties 20 Min'!E14+'T4 Tsu Casualties 20 Min'!H14+'T4 Tsu Casualties 20 Min'!K14</f>
        <v>66</v>
      </c>
      <c r="L15" s="247"/>
      <c r="M15" s="247">
        <f>'T2 Tsu Casualties 10 Min'!F14+'T2 Tsu Casualties 10 Min'!I14+'T2 Tsu Casualties 10 Min'!L14</f>
        <v>1913</v>
      </c>
      <c r="N15" s="247">
        <f>'T3 Tsu Casualties 15 Min '!F14+'T3 Tsu Casualties 15 Min '!I14+'T3 Tsu Casualties 15 Min '!L14</f>
        <v>2308</v>
      </c>
      <c r="O15" s="247">
        <f>'T4 Tsu Casualties 20 Min'!F14+'T4 Tsu Casualties 20 Min'!I14+'T4 Tsu Casualties 20 Min'!L14</f>
        <v>2670</v>
      </c>
      <c r="P15" s="247"/>
      <c r="Q15" s="247">
        <f t="shared" si="0"/>
        <v>1956</v>
      </c>
      <c r="R15" s="247">
        <f t="shared" si="1"/>
        <v>2376</v>
      </c>
      <c r="S15" s="247">
        <f t="shared" si="2"/>
        <v>2736</v>
      </c>
      <c r="T15" s="87"/>
      <c r="U15" s="133">
        <f>'T2 Tsu Casualties 10 Min'!N14+'T2 Tsu Casualties 10 Min'!Q14</f>
        <v>78</v>
      </c>
      <c r="V15" s="133">
        <f>'T3 Tsu Casualties 15 Min '!N14+'T3 Tsu Casualties 15 Min '!Q14</f>
        <v>90</v>
      </c>
      <c r="W15" s="133">
        <f>'T4 Tsu Casualties 20 Min'!N14+'T4 Tsu Casualties 20 Min'!Q14</f>
        <v>78</v>
      </c>
      <c r="X15" s="235"/>
      <c r="Y15" s="133">
        <f>'T2 Tsu Casualties 10 Min'!O14+'T2 Tsu Casualties 10 Min'!R14</f>
        <v>2362</v>
      </c>
      <c r="Z15" s="133">
        <f>'T3 Tsu Casualties 15 Min '!O14+'T3 Tsu Casualties 15 Min '!R14</f>
        <v>2684</v>
      </c>
      <c r="AA15" s="133">
        <f>'T4 Tsu Casualties 20 Min'!O14+'T4 Tsu Casualties 20 Min'!R14</f>
        <v>2999</v>
      </c>
      <c r="AB15" s="235"/>
      <c r="AC15" s="133">
        <f t="shared" si="9"/>
        <v>2440</v>
      </c>
      <c r="AD15" s="133">
        <f t="shared" si="10"/>
        <v>2774</v>
      </c>
      <c r="AE15" s="133">
        <f t="shared" si="11"/>
        <v>3077</v>
      </c>
      <c r="AF15" s="87"/>
      <c r="AG15" s="222">
        <f t="shared" si="12"/>
        <v>121</v>
      </c>
      <c r="AH15" s="222">
        <f t="shared" si="13"/>
        <v>158</v>
      </c>
      <c r="AI15" s="222">
        <f t="shared" si="14"/>
        <v>144</v>
      </c>
      <c r="AJ15" s="241"/>
      <c r="AK15" s="222">
        <f t="shared" si="3"/>
        <v>4275</v>
      </c>
      <c r="AL15" s="222">
        <f t="shared" si="4"/>
        <v>4992</v>
      </c>
      <c r="AM15" s="222">
        <f t="shared" si="5"/>
        <v>5669</v>
      </c>
      <c r="AN15" s="241"/>
      <c r="AO15" s="222">
        <f t="shared" si="15"/>
        <v>4396</v>
      </c>
      <c r="AP15" s="222">
        <f t="shared" si="16"/>
        <v>5150</v>
      </c>
      <c r="AQ15" s="222">
        <f t="shared" si="17"/>
        <v>5813</v>
      </c>
      <c r="AR15" s="137"/>
      <c r="AS15" s="223">
        <f t="shared" si="6"/>
        <v>0.54936265933516626</v>
      </c>
      <c r="AT15" s="223">
        <f t="shared" si="7"/>
        <v>0.64358910272431891</v>
      </c>
      <c r="AU15" s="223">
        <f t="shared" si="8"/>
        <v>0.72644338915271178</v>
      </c>
      <c r="AV15" s="139"/>
      <c r="AW15" s="227" t="s">
        <v>102</v>
      </c>
    </row>
    <row r="16" spans="2:49" s="12" customFormat="1" x14ac:dyDescent="0.3">
      <c r="B16" s="256"/>
      <c r="C16" s="257" t="s">
        <v>103</v>
      </c>
      <c r="D16" s="258">
        <f>'T1 Population Summary'!W15</f>
        <v>7181</v>
      </c>
      <c r="E16" s="258">
        <f>'T1 Population Summary'!X15</f>
        <v>14353</v>
      </c>
      <c r="F16" s="258">
        <f>'T1 Population Summary'!Y15</f>
        <v>59</v>
      </c>
      <c r="G16" s="188">
        <f>'T1 Population Summary'!Z15</f>
        <v>21593</v>
      </c>
      <c r="H16" s="87"/>
      <c r="I16" s="247">
        <f>SUM('T2 Tsu Casualties 10 Min'!E15,'T2 Tsu Casualties 10 Min'!H15, 'T2 Tsu Casualties 10 Min'!K15)</f>
        <v>113</v>
      </c>
      <c r="J16" s="247">
        <f>'T3 Tsu Casualties 15 Min '!E15+'T3 Tsu Casualties 15 Min '!H15+'T3 Tsu Casualties 15 Min '!K15</f>
        <v>113</v>
      </c>
      <c r="K16" s="247">
        <f>'T4 Tsu Casualties 20 Min'!E15+'T4 Tsu Casualties 20 Min'!H15+'T4 Tsu Casualties 20 Min'!K15</f>
        <v>113</v>
      </c>
      <c r="L16" s="247"/>
      <c r="M16" s="247">
        <f>'T2 Tsu Casualties 10 Min'!F15+'T2 Tsu Casualties 10 Min'!I15+'T2 Tsu Casualties 10 Min'!L15</f>
        <v>11083</v>
      </c>
      <c r="N16" s="247">
        <f>'T3 Tsu Casualties 15 Min '!F15+'T3 Tsu Casualties 15 Min '!I15+'T3 Tsu Casualties 15 Min '!L15</f>
        <v>11083</v>
      </c>
      <c r="O16" s="247">
        <f>'T4 Tsu Casualties 20 Min'!F15+'T4 Tsu Casualties 20 Min'!I15+'T4 Tsu Casualties 20 Min'!L15</f>
        <v>11083</v>
      </c>
      <c r="P16" s="247"/>
      <c r="Q16" s="247">
        <f t="shared" si="0"/>
        <v>11196</v>
      </c>
      <c r="R16" s="247">
        <f t="shared" si="1"/>
        <v>11196</v>
      </c>
      <c r="S16" s="247">
        <f t="shared" si="2"/>
        <v>11196</v>
      </c>
      <c r="T16" s="87"/>
      <c r="U16" s="133">
        <f>'T2 Tsu Casualties 10 Min'!N15+'T2 Tsu Casualties 10 Min'!Q15</f>
        <v>104</v>
      </c>
      <c r="V16" s="133">
        <f>'T3 Tsu Casualties 15 Min '!N15+'T3 Tsu Casualties 15 Min '!Q15</f>
        <v>104</v>
      </c>
      <c r="W16" s="133">
        <f>'T4 Tsu Casualties 20 Min'!N15+'T4 Tsu Casualties 20 Min'!Q15</f>
        <v>104</v>
      </c>
      <c r="X16" s="235"/>
      <c r="Y16" s="133">
        <f>'T2 Tsu Casualties 10 Min'!O15+'T2 Tsu Casualties 10 Min'!R15</f>
        <v>10294</v>
      </c>
      <c r="Z16" s="133">
        <f>'T3 Tsu Casualties 15 Min '!O15+'T3 Tsu Casualties 15 Min '!R15</f>
        <v>10294</v>
      </c>
      <c r="AA16" s="133">
        <f>'T4 Tsu Casualties 20 Min'!O15+'T4 Tsu Casualties 20 Min'!R15</f>
        <v>10294</v>
      </c>
      <c r="AB16" s="235"/>
      <c r="AC16" s="133">
        <f t="shared" si="9"/>
        <v>10398</v>
      </c>
      <c r="AD16" s="133">
        <f t="shared" si="10"/>
        <v>10398</v>
      </c>
      <c r="AE16" s="133">
        <f t="shared" si="11"/>
        <v>10398</v>
      </c>
      <c r="AF16" s="87"/>
      <c r="AG16" s="222">
        <f t="shared" si="12"/>
        <v>217</v>
      </c>
      <c r="AH16" s="222">
        <f t="shared" si="13"/>
        <v>217</v>
      </c>
      <c r="AI16" s="222">
        <f t="shared" si="14"/>
        <v>217</v>
      </c>
      <c r="AJ16" s="241"/>
      <c r="AK16" s="222">
        <f t="shared" si="3"/>
        <v>21377</v>
      </c>
      <c r="AL16" s="222">
        <f t="shared" si="4"/>
        <v>21377</v>
      </c>
      <c r="AM16" s="222">
        <f t="shared" si="5"/>
        <v>21377</v>
      </c>
      <c r="AN16" s="241"/>
      <c r="AO16" s="222">
        <f t="shared" si="15"/>
        <v>21594</v>
      </c>
      <c r="AP16" s="222">
        <f t="shared" si="16"/>
        <v>21594</v>
      </c>
      <c r="AQ16" s="222">
        <f t="shared" si="17"/>
        <v>21594</v>
      </c>
      <c r="AR16" s="137"/>
      <c r="AS16" s="223">
        <f t="shared" si="6"/>
        <v>1.0000463113045894</v>
      </c>
      <c r="AT16" s="223">
        <f t="shared" si="7"/>
        <v>1.0000463113045894</v>
      </c>
      <c r="AU16" s="223">
        <f t="shared" si="8"/>
        <v>1.0000463113045894</v>
      </c>
      <c r="AV16" s="139"/>
      <c r="AW16" s="227" t="s">
        <v>103</v>
      </c>
    </row>
    <row r="17" spans="2:49" s="12" customFormat="1" x14ac:dyDescent="0.3">
      <c r="B17" s="256"/>
      <c r="C17" s="257" t="s">
        <v>104</v>
      </c>
      <c r="D17" s="188">
        <f>'T1 Population Summary'!W16</f>
        <v>19194</v>
      </c>
      <c r="E17" s="188">
        <f>'T1 Population Summary'!X16</f>
        <v>4777</v>
      </c>
      <c r="F17" s="188">
        <f>'T1 Population Summary'!Y16</f>
        <v>1013</v>
      </c>
      <c r="G17" s="188">
        <f>'T1 Population Summary'!Z16</f>
        <v>24984</v>
      </c>
      <c r="H17" s="87"/>
      <c r="I17" s="247">
        <f>SUM('T2 Tsu Casualties 10 Min'!E16,'T2 Tsu Casualties 10 Min'!H16, 'T2 Tsu Casualties 10 Min'!K16)</f>
        <v>4</v>
      </c>
      <c r="J17" s="247">
        <f>'T3 Tsu Casualties 15 Min '!E16+'T3 Tsu Casualties 15 Min '!H16+'T3 Tsu Casualties 15 Min '!K16</f>
        <v>6</v>
      </c>
      <c r="K17" s="247">
        <f>'T4 Tsu Casualties 20 Min'!E16+'T4 Tsu Casualties 20 Min'!H16+'T4 Tsu Casualties 20 Min'!K16</f>
        <v>22</v>
      </c>
      <c r="L17" s="247"/>
      <c r="M17" s="247">
        <f>'T2 Tsu Casualties 10 Min'!F16+'T2 Tsu Casualties 10 Min'!I16+'T2 Tsu Casualties 10 Min'!L16</f>
        <v>77</v>
      </c>
      <c r="N17" s="247">
        <f>'T3 Tsu Casualties 15 Min '!F16+'T3 Tsu Casualties 15 Min '!I16+'T3 Tsu Casualties 15 Min '!L16</f>
        <v>100</v>
      </c>
      <c r="O17" s="247">
        <f>'T4 Tsu Casualties 20 Min'!F16+'T4 Tsu Casualties 20 Min'!I16+'T4 Tsu Casualties 20 Min'!L16</f>
        <v>756</v>
      </c>
      <c r="P17" s="247"/>
      <c r="Q17" s="247">
        <f t="shared" si="0"/>
        <v>81</v>
      </c>
      <c r="R17" s="247">
        <f t="shared" si="1"/>
        <v>106</v>
      </c>
      <c r="S17" s="247">
        <f t="shared" si="2"/>
        <v>778</v>
      </c>
      <c r="T17" s="87"/>
      <c r="U17" s="133">
        <f>'T2 Tsu Casualties 10 Min'!N16+'T2 Tsu Casualties 10 Min'!Q16</f>
        <v>2</v>
      </c>
      <c r="V17" s="133">
        <f>'T3 Tsu Casualties 15 Min '!N16+'T3 Tsu Casualties 15 Min '!Q16</f>
        <v>4</v>
      </c>
      <c r="W17" s="133">
        <f>'T4 Tsu Casualties 20 Min'!N16+'T4 Tsu Casualties 20 Min'!Q16</f>
        <v>16</v>
      </c>
      <c r="X17" s="235"/>
      <c r="Y17" s="133">
        <f>'T2 Tsu Casualties 10 Min'!O16+'T2 Tsu Casualties 10 Min'!R16</f>
        <v>12</v>
      </c>
      <c r="Z17" s="133">
        <f>'T3 Tsu Casualties 15 Min '!O16+'T3 Tsu Casualties 15 Min '!R16</f>
        <v>35</v>
      </c>
      <c r="AA17" s="133">
        <f>'T4 Tsu Casualties 20 Min'!O16+'T4 Tsu Casualties 20 Min'!R16</f>
        <v>451</v>
      </c>
      <c r="AB17" s="235"/>
      <c r="AC17" s="133">
        <f t="shared" si="9"/>
        <v>14</v>
      </c>
      <c r="AD17" s="133">
        <f t="shared" si="10"/>
        <v>39</v>
      </c>
      <c r="AE17" s="133">
        <f t="shared" si="11"/>
        <v>467</v>
      </c>
      <c r="AF17" s="87"/>
      <c r="AG17" s="222">
        <f t="shared" si="12"/>
        <v>6</v>
      </c>
      <c r="AH17" s="222">
        <f t="shared" si="13"/>
        <v>10</v>
      </c>
      <c r="AI17" s="222">
        <f t="shared" si="14"/>
        <v>38</v>
      </c>
      <c r="AJ17" s="241"/>
      <c r="AK17" s="222">
        <f t="shared" si="3"/>
        <v>89</v>
      </c>
      <c r="AL17" s="222">
        <f t="shared" si="4"/>
        <v>135</v>
      </c>
      <c r="AM17" s="222">
        <f t="shared" si="5"/>
        <v>1207</v>
      </c>
      <c r="AN17" s="241"/>
      <c r="AO17" s="222">
        <f t="shared" si="15"/>
        <v>95</v>
      </c>
      <c r="AP17" s="222">
        <f t="shared" si="16"/>
        <v>145</v>
      </c>
      <c r="AQ17" s="222">
        <f t="shared" si="17"/>
        <v>1245</v>
      </c>
      <c r="AR17" s="137"/>
      <c r="AS17" s="223">
        <f t="shared" si="6"/>
        <v>3.8024335574767852E-3</v>
      </c>
      <c r="AT17" s="223">
        <f t="shared" si="7"/>
        <v>5.8037143772014087E-3</v>
      </c>
      <c r="AU17" s="223">
        <f t="shared" si="8"/>
        <v>4.9831892411143129E-2</v>
      </c>
      <c r="AV17" s="139"/>
      <c r="AW17" s="227" t="s">
        <v>104</v>
      </c>
    </row>
    <row r="18" spans="2:49" s="12" customFormat="1" x14ac:dyDescent="0.3">
      <c r="B18" s="256"/>
      <c r="C18" s="257" t="s">
        <v>105</v>
      </c>
      <c r="D18" s="258">
        <f>'T1 Population Summary'!W17</f>
        <v>3499</v>
      </c>
      <c r="E18" s="258">
        <f>'T1 Population Summary'!X17</f>
        <v>6583</v>
      </c>
      <c r="F18" s="258">
        <f>'T1 Population Summary'!Y17</f>
        <v>113</v>
      </c>
      <c r="G18" s="188">
        <f>'T1 Population Summary'!Z17</f>
        <v>10195</v>
      </c>
      <c r="H18" s="87"/>
      <c r="I18" s="247">
        <f>SUM('T2 Tsu Casualties 10 Min'!E17,'T2 Tsu Casualties 10 Min'!H17, 'T2 Tsu Casualties 10 Min'!K17)</f>
        <v>31</v>
      </c>
      <c r="J18" s="247">
        <f>'T3 Tsu Casualties 15 Min '!E17+'T3 Tsu Casualties 15 Min '!H17+'T3 Tsu Casualties 15 Min '!K17</f>
        <v>55</v>
      </c>
      <c r="K18" s="247">
        <f>'T4 Tsu Casualties 20 Min'!E17+'T4 Tsu Casualties 20 Min'!H17+'T4 Tsu Casualties 20 Min'!K17</f>
        <v>59</v>
      </c>
      <c r="L18" s="247"/>
      <c r="M18" s="247">
        <f>'T2 Tsu Casualties 10 Min'!F17+'T2 Tsu Casualties 10 Min'!I17+'T2 Tsu Casualties 10 Min'!L17</f>
        <v>1617</v>
      </c>
      <c r="N18" s="247">
        <f>'T3 Tsu Casualties 15 Min '!F17+'T3 Tsu Casualties 15 Min '!I17+'T3 Tsu Casualties 15 Min '!L17</f>
        <v>2317</v>
      </c>
      <c r="O18" s="247">
        <f>'T4 Tsu Casualties 20 Min'!F17+'T4 Tsu Casualties 20 Min'!I17+'T4 Tsu Casualties 20 Min'!L17</f>
        <v>3124</v>
      </c>
      <c r="P18" s="247"/>
      <c r="Q18" s="247">
        <f t="shared" si="0"/>
        <v>1648</v>
      </c>
      <c r="R18" s="247">
        <f t="shared" si="1"/>
        <v>2372</v>
      </c>
      <c r="S18" s="247">
        <f t="shared" si="2"/>
        <v>3183</v>
      </c>
      <c r="T18" s="87"/>
      <c r="U18" s="133">
        <f>'T2 Tsu Casualties 10 Min'!N17+'T2 Tsu Casualties 10 Min'!Q17</f>
        <v>52</v>
      </c>
      <c r="V18" s="133">
        <f>'T3 Tsu Casualties 15 Min '!N17+'T3 Tsu Casualties 15 Min '!Q17</f>
        <v>56</v>
      </c>
      <c r="W18" s="133">
        <f>'T4 Tsu Casualties 20 Min'!N17+'T4 Tsu Casualties 20 Min'!Q17</f>
        <v>55</v>
      </c>
      <c r="X18" s="235"/>
      <c r="Y18" s="133">
        <f>'T2 Tsu Casualties 10 Min'!O17+'T2 Tsu Casualties 10 Min'!R17</f>
        <v>1720</v>
      </c>
      <c r="Z18" s="133">
        <f>'T3 Tsu Casualties 15 Min '!O17+'T3 Tsu Casualties 15 Min '!R17</f>
        <v>2271</v>
      </c>
      <c r="AA18" s="133">
        <f>'T4 Tsu Casualties 20 Min'!O17+'T4 Tsu Casualties 20 Min'!R17</f>
        <v>2837</v>
      </c>
      <c r="AB18" s="235"/>
      <c r="AC18" s="133">
        <f t="shared" si="9"/>
        <v>1772</v>
      </c>
      <c r="AD18" s="133">
        <f t="shared" si="10"/>
        <v>2327</v>
      </c>
      <c r="AE18" s="133">
        <f t="shared" si="11"/>
        <v>2892</v>
      </c>
      <c r="AF18" s="87"/>
      <c r="AG18" s="222">
        <f t="shared" si="12"/>
        <v>83</v>
      </c>
      <c r="AH18" s="222">
        <f t="shared" si="13"/>
        <v>111</v>
      </c>
      <c r="AI18" s="222">
        <f t="shared" si="14"/>
        <v>114</v>
      </c>
      <c r="AJ18" s="241"/>
      <c r="AK18" s="222">
        <f t="shared" si="3"/>
        <v>3337</v>
      </c>
      <c r="AL18" s="222">
        <f t="shared" si="4"/>
        <v>4588</v>
      </c>
      <c r="AM18" s="222">
        <f t="shared" si="5"/>
        <v>5961</v>
      </c>
      <c r="AN18" s="241"/>
      <c r="AO18" s="222">
        <f t="shared" si="15"/>
        <v>3420</v>
      </c>
      <c r="AP18" s="222">
        <f t="shared" si="16"/>
        <v>4699</v>
      </c>
      <c r="AQ18" s="222">
        <f t="shared" si="17"/>
        <v>6075</v>
      </c>
      <c r="AR18" s="137"/>
      <c r="AS18" s="223">
        <f t="shared" si="6"/>
        <v>0.33545855811672387</v>
      </c>
      <c r="AT18" s="223">
        <f t="shared" si="7"/>
        <v>0.46091221186856302</v>
      </c>
      <c r="AU18" s="223">
        <f t="shared" si="8"/>
        <v>0.59588033349681213</v>
      </c>
      <c r="AV18" s="139"/>
      <c r="AW18" s="227" t="s">
        <v>105</v>
      </c>
    </row>
    <row r="19" spans="2:49" s="12" customFormat="1" x14ac:dyDescent="0.3">
      <c r="B19" s="261" t="s">
        <v>39</v>
      </c>
      <c r="C19" s="262"/>
      <c r="D19" s="263">
        <f>'T1 Population Summary'!W18</f>
        <v>4403</v>
      </c>
      <c r="E19" s="263">
        <f>'T1 Population Summary'!X18</f>
        <v>8237</v>
      </c>
      <c r="F19" s="263">
        <f>'T1 Population Summary'!Y18</f>
        <v>141</v>
      </c>
      <c r="G19" s="264">
        <f>'T1 Population Summary'!Z18</f>
        <v>12781</v>
      </c>
      <c r="H19" s="87"/>
      <c r="I19" s="248">
        <f>SUM('T2 Tsu Casualties 10 Min'!E18,'T2 Tsu Casualties 10 Min'!H18, 'T2 Tsu Casualties 10 Min'!K18)</f>
        <v>0</v>
      </c>
      <c r="J19" s="248">
        <f>'T3 Tsu Casualties 15 Min '!E18+'T3 Tsu Casualties 15 Min '!H18+'T3 Tsu Casualties 15 Min '!K18</f>
        <v>0</v>
      </c>
      <c r="K19" s="248">
        <f>'T4 Tsu Casualties 20 Min'!E18+'T4 Tsu Casualties 20 Min'!H18+'T4 Tsu Casualties 20 Min'!K18</f>
        <v>18</v>
      </c>
      <c r="L19" s="248"/>
      <c r="M19" s="248">
        <f>'T2 Tsu Casualties 10 Min'!F18+'T2 Tsu Casualties 10 Min'!I18+'T2 Tsu Casualties 10 Min'!L18</f>
        <v>0</v>
      </c>
      <c r="N19" s="248">
        <f>'T3 Tsu Casualties 15 Min '!F18+'T3 Tsu Casualties 15 Min '!I18+'T3 Tsu Casualties 15 Min '!L18</f>
        <v>0</v>
      </c>
      <c r="O19" s="248">
        <f>'T4 Tsu Casualties 20 Min'!F18+'T4 Tsu Casualties 20 Min'!I18+'T4 Tsu Casualties 20 Min'!L18</f>
        <v>97</v>
      </c>
      <c r="P19" s="248"/>
      <c r="Q19" s="248">
        <f t="shared" si="0"/>
        <v>0</v>
      </c>
      <c r="R19" s="248">
        <f t="shared" si="1"/>
        <v>0</v>
      </c>
      <c r="S19" s="248">
        <f t="shared" si="2"/>
        <v>115</v>
      </c>
      <c r="T19" s="87"/>
      <c r="U19" s="141">
        <f>'T2 Tsu Casualties 10 Min'!N18+'T2 Tsu Casualties 10 Min'!Q18</f>
        <v>0</v>
      </c>
      <c r="V19" s="141">
        <f>'T3 Tsu Casualties 15 Min '!N18+'T3 Tsu Casualties 15 Min '!Q18</f>
        <v>1</v>
      </c>
      <c r="W19" s="141">
        <f>'T4 Tsu Casualties 20 Min'!N18+'T4 Tsu Casualties 20 Min'!Q18</f>
        <v>24</v>
      </c>
      <c r="X19" s="240"/>
      <c r="Y19" s="141">
        <f>'T2 Tsu Casualties 10 Min'!O18+'T2 Tsu Casualties 10 Min'!R18</f>
        <v>0</v>
      </c>
      <c r="Z19" s="141">
        <f>'T3 Tsu Casualties 15 Min '!O18+'T3 Tsu Casualties 15 Min '!R18</f>
        <v>2</v>
      </c>
      <c r="AA19" s="141">
        <f>'T4 Tsu Casualties 20 Min'!O18+'T4 Tsu Casualties 20 Min'!R18</f>
        <v>92</v>
      </c>
      <c r="AB19" s="240"/>
      <c r="AC19" s="141">
        <f t="shared" si="9"/>
        <v>0</v>
      </c>
      <c r="AD19" s="141">
        <f t="shared" si="10"/>
        <v>3</v>
      </c>
      <c r="AE19" s="141">
        <f t="shared" si="11"/>
        <v>116</v>
      </c>
      <c r="AF19" s="87"/>
      <c r="AG19" s="229">
        <f t="shared" si="12"/>
        <v>0</v>
      </c>
      <c r="AH19" s="229">
        <f t="shared" si="13"/>
        <v>1</v>
      </c>
      <c r="AI19" s="229">
        <f t="shared" si="14"/>
        <v>42</v>
      </c>
      <c r="AJ19" s="233"/>
      <c r="AK19" s="229">
        <f t="shared" si="3"/>
        <v>0</v>
      </c>
      <c r="AL19" s="229">
        <f t="shared" si="4"/>
        <v>2</v>
      </c>
      <c r="AM19" s="229">
        <f t="shared" si="5"/>
        <v>189</v>
      </c>
      <c r="AN19" s="233"/>
      <c r="AO19" s="229">
        <f t="shared" si="15"/>
        <v>0</v>
      </c>
      <c r="AP19" s="229">
        <f t="shared" si="16"/>
        <v>3</v>
      </c>
      <c r="AQ19" s="229">
        <f t="shared" si="17"/>
        <v>231</v>
      </c>
      <c r="AR19" s="230"/>
      <c r="AS19" s="231">
        <f t="shared" si="6"/>
        <v>0</v>
      </c>
      <c r="AT19" s="231">
        <f t="shared" si="7"/>
        <v>2.3472341757295988E-4</v>
      </c>
      <c r="AU19" s="231">
        <f t="shared" si="8"/>
        <v>1.8073703153117911E-2</v>
      </c>
      <c r="AV19" s="145" t="s">
        <v>39</v>
      </c>
      <c r="AW19" s="232"/>
    </row>
    <row r="20" spans="2:49" s="12" customFormat="1" x14ac:dyDescent="0.3">
      <c r="B20" s="261" t="s">
        <v>40</v>
      </c>
      <c r="C20" s="262"/>
      <c r="D20" s="263">
        <f>'T1 Population Summary'!W19</f>
        <v>1540</v>
      </c>
      <c r="E20" s="263">
        <f>'T1 Population Summary'!X19</f>
        <v>2538</v>
      </c>
      <c r="F20" s="263">
        <f>'T1 Population Summary'!Y19</f>
        <v>125</v>
      </c>
      <c r="G20" s="264">
        <f>'T1 Population Summary'!Z19</f>
        <v>4203</v>
      </c>
      <c r="H20" s="87">
        <v>6866.2222285509115</v>
      </c>
      <c r="I20" s="248">
        <f>SUM('T2 Tsu Casualties 10 Min'!E19,'T2 Tsu Casualties 10 Min'!H19, 'T2 Tsu Casualties 10 Min'!K19)</f>
        <v>12</v>
      </c>
      <c r="J20" s="248">
        <f>'T3 Tsu Casualties 15 Min '!E19+'T3 Tsu Casualties 15 Min '!H19+'T3 Tsu Casualties 15 Min '!K19</f>
        <v>18</v>
      </c>
      <c r="K20" s="248">
        <f>'T4 Tsu Casualties 20 Min'!E19+'T4 Tsu Casualties 20 Min'!H19+'T4 Tsu Casualties 20 Min'!K19</f>
        <v>15</v>
      </c>
      <c r="L20" s="248"/>
      <c r="M20" s="248">
        <f>'T2 Tsu Casualties 10 Min'!F19+'T2 Tsu Casualties 10 Min'!I19+'T2 Tsu Casualties 10 Min'!L19</f>
        <v>152</v>
      </c>
      <c r="N20" s="248">
        <f>'T3 Tsu Casualties 15 Min '!F19+'T3 Tsu Casualties 15 Min '!I19+'T3 Tsu Casualties 15 Min '!L19</f>
        <v>257</v>
      </c>
      <c r="O20" s="248">
        <f>'T4 Tsu Casualties 20 Min'!F19+'T4 Tsu Casualties 20 Min'!I19+'T4 Tsu Casualties 20 Min'!L19</f>
        <v>362</v>
      </c>
      <c r="P20" s="248"/>
      <c r="Q20" s="248">
        <f t="shared" si="0"/>
        <v>164</v>
      </c>
      <c r="R20" s="248">
        <f t="shared" si="1"/>
        <v>275</v>
      </c>
      <c r="S20" s="248">
        <f t="shared" si="2"/>
        <v>377</v>
      </c>
      <c r="T20" s="87"/>
      <c r="U20" s="141">
        <f>'T2 Tsu Casualties 10 Min'!N19+'T2 Tsu Casualties 10 Min'!Q19</f>
        <v>30</v>
      </c>
      <c r="V20" s="141">
        <f>'T3 Tsu Casualties 15 Min '!N19+'T3 Tsu Casualties 15 Min '!Q19</f>
        <v>21</v>
      </c>
      <c r="W20" s="141">
        <f>'T4 Tsu Casualties 20 Min'!N19+'T4 Tsu Casualties 20 Min'!Q19</f>
        <v>16</v>
      </c>
      <c r="X20" s="240"/>
      <c r="Y20" s="141">
        <f>'T2 Tsu Casualties 10 Min'!O19+'T2 Tsu Casualties 10 Min'!R19</f>
        <v>189</v>
      </c>
      <c r="Z20" s="141">
        <f>'T3 Tsu Casualties 15 Min '!O19+'T3 Tsu Casualties 15 Min '!R19</f>
        <v>261</v>
      </c>
      <c r="AA20" s="141">
        <f>'T4 Tsu Casualties 20 Min'!O19+'T4 Tsu Casualties 20 Min'!R19</f>
        <v>329</v>
      </c>
      <c r="AB20" s="240"/>
      <c r="AC20" s="141">
        <f t="shared" si="9"/>
        <v>219</v>
      </c>
      <c r="AD20" s="141">
        <f t="shared" si="10"/>
        <v>282</v>
      </c>
      <c r="AE20" s="141">
        <f t="shared" si="11"/>
        <v>345</v>
      </c>
      <c r="AF20" s="87"/>
      <c r="AG20" s="229">
        <f t="shared" si="12"/>
        <v>42</v>
      </c>
      <c r="AH20" s="229">
        <f t="shared" si="13"/>
        <v>39</v>
      </c>
      <c r="AI20" s="229">
        <f t="shared" si="14"/>
        <v>31</v>
      </c>
      <c r="AJ20" s="233"/>
      <c r="AK20" s="229">
        <f t="shared" si="3"/>
        <v>341</v>
      </c>
      <c r="AL20" s="229">
        <f t="shared" si="4"/>
        <v>518</v>
      </c>
      <c r="AM20" s="229">
        <f t="shared" si="5"/>
        <v>691</v>
      </c>
      <c r="AN20" s="233"/>
      <c r="AO20" s="229">
        <f t="shared" si="15"/>
        <v>383</v>
      </c>
      <c r="AP20" s="229">
        <f t="shared" si="16"/>
        <v>557</v>
      </c>
      <c r="AQ20" s="229">
        <f t="shared" si="17"/>
        <v>722</v>
      </c>
      <c r="AR20" s="230"/>
      <c r="AS20" s="231">
        <f t="shared" si="6"/>
        <v>9.112538662859862E-2</v>
      </c>
      <c r="AT20" s="231">
        <f t="shared" si="7"/>
        <v>0.13252438734237448</v>
      </c>
      <c r="AU20" s="231">
        <f t="shared" si="8"/>
        <v>0.17178206043302402</v>
      </c>
      <c r="AV20" s="145" t="s">
        <v>40</v>
      </c>
      <c r="AW20" s="232"/>
    </row>
    <row r="21" spans="2:49" s="12" customFormat="1" x14ac:dyDescent="0.3">
      <c r="B21" s="256"/>
      <c r="C21" s="257" t="s">
        <v>100</v>
      </c>
      <c r="D21" s="258">
        <f>'T1 Population Summary'!W20</f>
        <v>229</v>
      </c>
      <c r="E21" s="258">
        <f>'T1 Population Summary'!X20</f>
        <v>753</v>
      </c>
      <c r="F21" s="258">
        <f>'T1 Population Summary'!Y20</f>
        <v>0</v>
      </c>
      <c r="G21" s="188">
        <f>'T1 Population Summary'!Z20</f>
        <v>982</v>
      </c>
      <c r="H21" s="87"/>
      <c r="I21" s="247">
        <f>SUM('T2 Tsu Casualties 10 Min'!E20,'T2 Tsu Casualties 10 Min'!H20, 'T2 Tsu Casualties 10 Min'!K20)</f>
        <v>12</v>
      </c>
      <c r="J21" s="247">
        <f>'T3 Tsu Casualties 15 Min '!E20+'T3 Tsu Casualties 15 Min '!H20+'T3 Tsu Casualties 15 Min '!K20</f>
        <v>18</v>
      </c>
      <c r="K21" s="247">
        <f>'T4 Tsu Casualties 20 Min'!E20+'T4 Tsu Casualties 20 Min'!H20+'T4 Tsu Casualties 20 Min'!K20</f>
        <v>15</v>
      </c>
      <c r="L21" s="247"/>
      <c r="M21" s="247">
        <f>'T2 Tsu Casualties 10 Min'!F20+'T2 Tsu Casualties 10 Min'!I20+'T2 Tsu Casualties 10 Min'!L20</f>
        <v>152</v>
      </c>
      <c r="N21" s="247">
        <f>'T3 Tsu Casualties 15 Min '!F20+'T3 Tsu Casualties 15 Min '!I20+'T3 Tsu Casualties 15 Min '!L20</f>
        <v>257</v>
      </c>
      <c r="O21" s="247">
        <f>'T4 Tsu Casualties 20 Min'!F20+'T4 Tsu Casualties 20 Min'!I20+'T4 Tsu Casualties 20 Min'!L20</f>
        <v>333</v>
      </c>
      <c r="P21" s="247"/>
      <c r="Q21" s="247">
        <f t="shared" si="0"/>
        <v>164</v>
      </c>
      <c r="R21" s="247">
        <f t="shared" si="1"/>
        <v>275</v>
      </c>
      <c r="S21" s="247">
        <f t="shared" si="2"/>
        <v>348</v>
      </c>
      <c r="T21" s="87"/>
      <c r="U21" s="133">
        <f>'T2 Tsu Casualties 10 Min'!N20+'T2 Tsu Casualties 10 Min'!Q20</f>
        <v>30</v>
      </c>
      <c r="V21" s="133">
        <f>'T3 Tsu Casualties 15 Min '!N20+'T3 Tsu Casualties 15 Min '!Q20</f>
        <v>21</v>
      </c>
      <c r="W21" s="133">
        <f>'T4 Tsu Casualties 20 Min'!N20+'T4 Tsu Casualties 20 Min'!Q20</f>
        <v>16</v>
      </c>
      <c r="X21" s="235"/>
      <c r="Y21" s="133">
        <f>'T2 Tsu Casualties 10 Min'!O20+'T2 Tsu Casualties 10 Min'!R20</f>
        <v>189</v>
      </c>
      <c r="Z21" s="133">
        <f>'T3 Tsu Casualties 15 Min '!O20+'T3 Tsu Casualties 15 Min '!R20</f>
        <v>261</v>
      </c>
      <c r="AA21" s="133">
        <f>'T4 Tsu Casualties 20 Min'!O20+'T4 Tsu Casualties 20 Min'!R20</f>
        <v>298</v>
      </c>
      <c r="AB21" s="235"/>
      <c r="AC21" s="133">
        <f t="shared" si="9"/>
        <v>219</v>
      </c>
      <c r="AD21" s="133">
        <f t="shared" si="10"/>
        <v>282</v>
      </c>
      <c r="AE21" s="133">
        <f t="shared" si="11"/>
        <v>314</v>
      </c>
      <c r="AF21" s="87"/>
      <c r="AG21" s="222">
        <f t="shared" si="12"/>
        <v>42</v>
      </c>
      <c r="AH21" s="222">
        <f t="shared" si="13"/>
        <v>39</v>
      </c>
      <c r="AI21" s="222">
        <f t="shared" si="14"/>
        <v>31</v>
      </c>
      <c r="AJ21" s="241"/>
      <c r="AK21" s="222">
        <f t="shared" si="3"/>
        <v>341</v>
      </c>
      <c r="AL21" s="222">
        <f t="shared" si="4"/>
        <v>518</v>
      </c>
      <c r="AM21" s="222">
        <f t="shared" si="5"/>
        <v>631</v>
      </c>
      <c r="AN21" s="241"/>
      <c r="AO21" s="222">
        <f t="shared" si="15"/>
        <v>383</v>
      </c>
      <c r="AP21" s="222">
        <f t="shared" si="16"/>
        <v>557</v>
      </c>
      <c r="AQ21" s="222">
        <f t="shared" si="17"/>
        <v>662</v>
      </c>
      <c r="AR21" s="137"/>
      <c r="AS21" s="223">
        <f t="shared" si="6"/>
        <v>0.39002036659877798</v>
      </c>
      <c r="AT21" s="223">
        <f t="shared" si="7"/>
        <v>0.5672097759674134</v>
      </c>
      <c r="AU21" s="223">
        <f t="shared" si="8"/>
        <v>0.67413441955193487</v>
      </c>
      <c r="AV21" s="139"/>
      <c r="AW21" s="227" t="s">
        <v>100</v>
      </c>
    </row>
    <row r="22" spans="2:49" s="12" customFormat="1" x14ac:dyDescent="0.3">
      <c r="B22" s="256"/>
      <c r="C22" s="257" t="s">
        <v>106</v>
      </c>
      <c r="D22" s="258">
        <f>'T1 Population Summary'!W21</f>
        <v>1311</v>
      </c>
      <c r="E22" s="258">
        <f>'T1 Population Summary'!X21</f>
        <v>1785</v>
      </c>
      <c r="F22" s="258">
        <f>'T1 Population Summary'!Y21</f>
        <v>125</v>
      </c>
      <c r="G22" s="188">
        <f>'T1 Population Summary'!Z21</f>
        <v>3221</v>
      </c>
      <c r="H22" s="87"/>
      <c r="I22" s="247">
        <f>SUM('T2 Tsu Casualties 10 Min'!E21,'T2 Tsu Casualties 10 Min'!H21, 'T2 Tsu Casualties 10 Min'!K21)</f>
        <v>0</v>
      </c>
      <c r="J22" s="247">
        <f>'T3 Tsu Casualties 15 Min '!E21+'T3 Tsu Casualties 15 Min '!H21+'T3 Tsu Casualties 15 Min '!K21</f>
        <v>0</v>
      </c>
      <c r="K22" s="247">
        <f>'T4 Tsu Casualties 20 Min'!E21+'T4 Tsu Casualties 20 Min'!H21+'T4 Tsu Casualties 20 Min'!K21</f>
        <v>0</v>
      </c>
      <c r="L22" s="247"/>
      <c r="M22" s="247">
        <f>'T2 Tsu Casualties 10 Min'!F21+'T2 Tsu Casualties 10 Min'!I21+'T2 Tsu Casualties 10 Min'!L21</f>
        <v>0</v>
      </c>
      <c r="N22" s="247">
        <f>'T3 Tsu Casualties 15 Min '!F21+'T3 Tsu Casualties 15 Min '!I21+'T3 Tsu Casualties 15 Min '!L21</f>
        <v>0</v>
      </c>
      <c r="O22" s="247">
        <f>'T4 Tsu Casualties 20 Min'!F21+'T4 Tsu Casualties 20 Min'!I21+'T4 Tsu Casualties 20 Min'!L21</f>
        <v>29</v>
      </c>
      <c r="P22" s="247"/>
      <c r="Q22" s="247">
        <f t="shared" si="0"/>
        <v>0</v>
      </c>
      <c r="R22" s="247">
        <f t="shared" si="1"/>
        <v>0</v>
      </c>
      <c r="S22" s="247">
        <f t="shared" si="2"/>
        <v>29</v>
      </c>
      <c r="T22" s="87"/>
      <c r="U22" s="133">
        <f>'T2 Tsu Casualties 10 Min'!N21+'T2 Tsu Casualties 10 Min'!Q21</f>
        <v>0</v>
      </c>
      <c r="V22" s="133">
        <f>'T3 Tsu Casualties 15 Min '!N21+'T3 Tsu Casualties 15 Min '!Q21</f>
        <v>0</v>
      </c>
      <c r="W22" s="133">
        <f>'T4 Tsu Casualties 20 Min'!N21+'T4 Tsu Casualties 20 Min'!Q21</f>
        <v>0</v>
      </c>
      <c r="X22" s="235"/>
      <c r="Y22" s="133">
        <f>'T2 Tsu Casualties 10 Min'!O21+'T2 Tsu Casualties 10 Min'!R21</f>
        <v>0</v>
      </c>
      <c r="Z22" s="133">
        <f>'T3 Tsu Casualties 15 Min '!O21+'T3 Tsu Casualties 15 Min '!R21</f>
        <v>0</v>
      </c>
      <c r="AA22" s="133">
        <f>'T4 Tsu Casualties 20 Min'!O21+'T4 Tsu Casualties 20 Min'!R21</f>
        <v>31</v>
      </c>
      <c r="AB22" s="235"/>
      <c r="AC22" s="133">
        <f t="shared" si="9"/>
        <v>0</v>
      </c>
      <c r="AD22" s="133">
        <f t="shared" si="10"/>
        <v>0</v>
      </c>
      <c r="AE22" s="133">
        <f t="shared" si="11"/>
        <v>31</v>
      </c>
      <c r="AF22" s="87"/>
      <c r="AG22" s="222">
        <f t="shared" si="12"/>
        <v>0</v>
      </c>
      <c r="AH22" s="222">
        <f t="shared" si="13"/>
        <v>0</v>
      </c>
      <c r="AI22" s="222">
        <f t="shared" si="14"/>
        <v>0</v>
      </c>
      <c r="AJ22" s="241"/>
      <c r="AK22" s="222">
        <f t="shared" si="3"/>
        <v>0</v>
      </c>
      <c r="AL22" s="222">
        <f t="shared" si="4"/>
        <v>0</v>
      </c>
      <c r="AM22" s="222">
        <f t="shared" si="5"/>
        <v>60</v>
      </c>
      <c r="AN22" s="241"/>
      <c r="AO22" s="222">
        <f t="shared" si="15"/>
        <v>0</v>
      </c>
      <c r="AP22" s="222">
        <f t="shared" si="16"/>
        <v>0</v>
      </c>
      <c r="AQ22" s="222">
        <f t="shared" si="17"/>
        <v>60</v>
      </c>
      <c r="AR22" s="137"/>
      <c r="AS22" s="223">
        <f t="shared" si="6"/>
        <v>0</v>
      </c>
      <c r="AT22" s="223">
        <f t="shared" si="7"/>
        <v>0</v>
      </c>
      <c r="AU22" s="223">
        <f t="shared" si="8"/>
        <v>1.8627755355479666E-2</v>
      </c>
      <c r="AV22" s="139"/>
      <c r="AW22" s="227" t="s">
        <v>106</v>
      </c>
    </row>
    <row r="23" spans="2:49" s="12" customFormat="1" x14ac:dyDescent="0.3">
      <c r="B23" s="261" t="s">
        <v>41</v>
      </c>
      <c r="C23" s="262"/>
      <c r="D23" s="263">
        <f>'T1 Population Summary'!W22</f>
        <v>1700</v>
      </c>
      <c r="E23" s="263">
        <f>'T1 Population Summary'!X22</f>
        <v>1689</v>
      </c>
      <c r="F23" s="263">
        <f>'T1 Population Summary'!Y22</f>
        <v>202</v>
      </c>
      <c r="G23" s="264">
        <f>'T1 Population Summary'!Z22</f>
        <v>3591</v>
      </c>
      <c r="H23" s="87"/>
      <c r="I23" s="248">
        <f>SUM('T2 Tsu Casualties 10 Min'!E22,'T2 Tsu Casualties 10 Min'!H22, 'T2 Tsu Casualties 10 Min'!K22)</f>
        <v>0</v>
      </c>
      <c r="J23" s="248">
        <f>'T3 Tsu Casualties 15 Min '!E22+'T3 Tsu Casualties 15 Min '!H22+'T3 Tsu Casualties 15 Min '!K22</f>
        <v>0</v>
      </c>
      <c r="K23" s="248">
        <f>'T4 Tsu Casualties 20 Min'!E22+'T4 Tsu Casualties 20 Min'!H22+'T4 Tsu Casualties 20 Min'!K22</f>
        <v>0</v>
      </c>
      <c r="L23" s="248"/>
      <c r="M23" s="248">
        <f>'T2 Tsu Casualties 10 Min'!F22+'T2 Tsu Casualties 10 Min'!I22+'T2 Tsu Casualties 10 Min'!L22</f>
        <v>0</v>
      </c>
      <c r="N23" s="248">
        <f>'T3 Tsu Casualties 15 Min '!F22+'T3 Tsu Casualties 15 Min '!I22+'T3 Tsu Casualties 15 Min '!L22</f>
        <v>0</v>
      </c>
      <c r="O23" s="248">
        <f>'T4 Tsu Casualties 20 Min'!F22+'T4 Tsu Casualties 20 Min'!I22+'T4 Tsu Casualties 20 Min'!L22</f>
        <v>13</v>
      </c>
      <c r="P23" s="248"/>
      <c r="Q23" s="248">
        <f t="shared" si="0"/>
        <v>0</v>
      </c>
      <c r="R23" s="248">
        <f t="shared" si="1"/>
        <v>0</v>
      </c>
      <c r="S23" s="248">
        <f t="shared" si="2"/>
        <v>13</v>
      </c>
      <c r="T23" s="87"/>
      <c r="U23" s="141">
        <f>'T2 Tsu Casualties 10 Min'!N22+'T2 Tsu Casualties 10 Min'!Q22</f>
        <v>0</v>
      </c>
      <c r="V23" s="141">
        <f>'T3 Tsu Casualties 15 Min '!N22+'T3 Tsu Casualties 15 Min '!Q22</f>
        <v>0</v>
      </c>
      <c r="W23" s="141">
        <f>'T4 Tsu Casualties 20 Min'!N22+'T4 Tsu Casualties 20 Min'!Q22</f>
        <v>0</v>
      </c>
      <c r="X23" s="240"/>
      <c r="Y23" s="141">
        <f>'T2 Tsu Casualties 10 Min'!O22+'T2 Tsu Casualties 10 Min'!R22</f>
        <v>0</v>
      </c>
      <c r="Z23" s="141">
        <f>'T3 Tsu Casualties 15 Min '!O22+'T3 Tsu Casualties 15 Min '!R22</f>
        <v>0</v>
      </c>
      <c r="AA23" s="141">
        <f>'T4 Tsu Casualties 20 Min'!O22+'T4 Tsu Casualties 20 Min'!R22</f>
        <v>12</v>
      </c>
      <c r="AB23" s="240"/>
      <c r="AC23" s="141">
        <f t="shared" si="9"/>
        <v>0</v>
      </c>
      <c r="AD23" s="141">
        <f t="shared" si="10"/>
        <v>0</v>
      </c>
      <c r="AE23" s="141">
        <f t="shared" si="11"/>
        <v>12</v>
      </c>
      <c r="AF23" s="87"/>
      <c r="AG23" s="229">
        <f t="shared" si="12"/>
        <v>0</v>
      </c>
      <c r="AH23" s="229">
        <f t="shared" si="13"/>
        <v>0</v>
      </c>
      <c r="AI23" s="229">
        <f t="shared" si="14"/>
        <v>0</v>
      </c>
      <c r="AJ23" s="233"/>
      <c r="AK23" s="229">
        <f t="shared" si="3"/>
        <v>0</v>
      </c>
      <c r="AL23" s="229">
        <f t="shared" si="4"/>
        <v>0</v>
      </c>
      <c r="AM23" s="229">
        <f t="shared" si="5"/>
        <v>25</v>
      </c>
      <c r="AN23" s="233"/>
      <c r="AO23" s="229">
        <f t="shared" si="15"/>
        <v>0</v>
      </c>
      <c r="AP23" s="229">
        <f t="shared" si="16"/>
        <v>0</v>
      </c>
      <c r="AQ23" s="229">
        <f t="shared" si="17"/>
        <v>25</v>
      </c>
      <c r="AR23" s="230"/>
      <c r="AS23" s="231">
        <f t="shared" si="6"/>
        <v>0</v>
      </c>
      <c r="AT23" s="231">
        <f t="shared" si="7"/>
        <v>0</v>
      </c>
      <c r="AU23" s="231">
        <f t="shared" si="8"/>
        <v>6.9618490671122246E-3</v>
      </c>
      <c r="AV23" s="145" t="s">
        <v>41</v>
      </c>
      <c r="AW23" s="232"/>
    </row>
    <row r="24" spans="2:49" s="12" customFormat="1" x14ac:dyDescent="0.3">
      <c r="B24" s="261" t="s">
        <v>42</v>
      </c>
      <c r="C24" s="262"/>
      <c r="D24" s="263">
        <f>'T1 Population Summary'!W23</f>
        <v>2854</v>
      </c>
      <c r="E24" s="263">
        <f>'T1 Population Summary'!X23</f>
        <v>2518</v>
      </c>
      <c r="F24" s="263">
        <f>'T1 Population Summary'!Y23</f>
        <v>392</v>
      </c>
      <c r="G24" s="264">
        <f>'T1 Population Summary'!Z23</f>
        <v>5764</v>
      </c>
      <c r="H24" s="87"/>
      <c r="I24" s="248">
        <f>SUM('T2 Tsu Casualties 10 Min'!E23,'T2 Tsu Casualties 10 Min'!H23, 'T2 Tsu Casualties 10 Min'!K23)</f>
        <v>0</v>
      </c>
      <c r="J24" s="248">
        <f>'T3 Tsu Casualties 15 Min '!E23+'T3 Tsu Casualties 15 Min '!H23+'T3 Tsu Casualties 15 Min '!K23</f>
        <v>0</v>
      </c>
      <c r="K24" s="248">
        <f>'T4 Tsu Casualties 20 Min'!E23+'T4 Tsu Casualties 20 Min'!H23+'T4 Tsu Casualties 20 Min'!K23</f>
        <v>1</v>
      </c>
      <c r="L24" s="248"/>
      <c r="M24" s="248">
        <f>'T2 Tsu Casualties 10 Min'!F23+'T2 Tsu Casualties 10 Min'!I23+'T2 Tsu Casualties 10 Min'!L23</f>
        <v>0</v>
      </c>
      <c r="N24" s="248">
        <f>'T3 Tsu Casualties 15 Min '!F23+'T3 Tsu Casualties 15 Min '!I23+'T3 Tsu Casualties 15 Min '!L23</f>
        <v>0</v>
      </c>
      <c r="O24" s="248">
        <f>'T4 Tsu Casualties 20 Min'!F23+'T4 Tsu Casualties 20 Min'!I23+'T4 Tsu Casualties 20 Min'!L23</f>
        <v>25</v>
      </c>
      <c r="P24" s="248"/>
      <c r="Q24" s="248">
        <f t="shared" si="0"/>
        <v>0</v>
      </c>
      <c r="R24" s="248">
        <f t="shared" si="1"/>
        <v>0</v>
      </c>
      <c r="S24" s="248">
        <f t="shared" si="2"/>
        <v>26</v>
      </c>
      <c r="T24" s="87"/>
      <c r="U24" s="141">
        <f>'T2 Tsu Casualties 10 Min'!N23+'T2 Tsu Casualties 10 Min'!Q23</f>
        <v>0</v>
      </c>
      <c r="V24" s="141">
        <f>'T3 Tsu Casualties 15 Min '!N23+'T3 Tsu Casualties 15 Min '!Q23</f>
        <v>0</v>
      </c>
      <c r="W24" s="141">
        <f>'T4 Tsu Casualties 20 Min'!N23+'T4 Tsu Casualties 20 Min'!Q23</f>
        <v>1</v>
      </c>
      <c r="X24" s="240"/>
      <c r="Y24" s="141">
        <f>'T2 Tsu Casualties 10 Min'!O23+'T2 Tsu Casualties 10 Min'!R23</f>
        <v>0</v>
      </c>
      <c r="Z24" s="141">
        <f>'T3 Tsu Casualties 15 Min '!O23+'T3 Tsu Casualties 15 Min '!R23</f>
        <v>0</v>
      </c>
      <c r="AA24" s="141">
        <f>'T4 Tsu Casualties 20 Min'!O23+'T4 Tsu Casualties 20 Min'!R23</f>
        <v>20</v>
      </c>
      <c r="AB24" s="240"/>
      <c r="AC24" s="141">
        <f t="shared" si="9"/>
        <v>0</v>
      </c>
      <c r="AD24" s="141">
        <f t="shared" si="10"/>
        <v>0</v>
      </c>
      <c r="AE24" s="141">
        <f t="shared" si="11"/>
        <v>21</v>
      </c>
      <c r="AF24" s="87"/>
      <c r="AG24" s="229">
        <f t="shared" si="12"/>
        <v>0</v>
      </c>
      <c r="AH24" s="229">
        <f t="shared" si="13"/>
        <v>0</v>
      </c>
      <c r="AI24" s="229">
        <f t="shared" si="14"/>
        <v>2</v>
      </c>
      <c r="AJ24" s="233"/>
      <c r="AK24" s="229">
        <f t="shared" si="3"/>
        <v>0</v>
      </c>
      <c r="AL24" s="229">
        <f t="shared" si="4"/>
        <v>0</v>
      </c>
      <c r="AM24" s="229">
        <f t="shared" si="5"/>
        <v>45</v>
      </c>
      <c r="AN24" s="233"/>
      <c r="AO24" s="229">
        <f t="shared" si="15"/>
        <v>0</v>
      </c>
      <c r="AP24" s="229">
        <f t="shared" si="16"/>
        <v>0</v>
      </c>
      <c r="AQ24" s="229">
        <f t="shared" si="17"/>
        <v>47</v>
      </c>
      <c r="AR24" s="230"/>
      <c r="AS24" s="231">
        <f t="shared" si="6"/>
        <v>0</v>
      </c>
      <c r="AT24" s="231">
        <f t="shared" si="7"/>
        <v>0</v>
      </c>
      <c r="AU24" s="231">
        <f t="shared" si="8"/>
        <v>8.1540596807772384E-3</v>
      </c>
      <c r="AV24" s="145" t="s">
        <v>42</v>
      </c>
      <c r="AW24" s="232"/>
    </row>
    <row r="25" spans="2:49" s="12" customFormat="1" x14ac:dyDescent="0.3">
      <c r="B25" s="261" t="s">
        <v>43</v>
      </c>
      <c r="C25" s="262"/>
      <c r="D25" s="263">
        <f>'T1 Population Summary'!W24</f>
        <v>1911</v>
      </c>
      <c r="E25" s="263">
        <f>'T1 Population Summary'!X24</f>
        <v>3592</v>
      </c>
      <c r="F25" s="263">
        <f>'T1 Population Summary'!Y24</f>
        <v>42</v>
      </c>
      <c r="G25" s="264">
        <f>'T1 Population Summary'!Z24</f>
        <v>5545</v>
      </c>
      <c r="H25" s="87"/>
      <c r="I25" s="248">
        <f>SUM('T2 Tsu Casualties 10 Min'!E24,'T2 Tsu Casualties 10 Min'!H24, 'T2 Tsu Casualties 10 Min'!K24)</f>
        <v>0</v>
      </c>
      <c r="J25" s="248">
        <f>'T3 Tsu Casualties 15 Min '!E24+'T3 Tsu Casualties 15 Min '!H24+'T3 Tsu Casualties 15 Min '!K24</f>
        <v>0</v>
      </c>
      <c r="K25" s="248">
        <f>'T4 Tsu Casualties 20 Min'!E24+'T4 Tsu Casualties 20 Min'!H24+'T4 Tsu Casualties 20 Min'!K24</f>
        <v>0</v>
      </c>
      <c r="L25" s="248"/>
      <c r="M25" s="248">
        <f>'T2 Tsu Casualties 10 Min'!F24+'T2 Tsu Casualties 10 Min'!I24+'T2 Tsu Casualties 10 Min'!L24</f>
        <v>0</v>
      </c>
      <c r="N25" s="248">
        <f>'T3 Tsu Casualties 15 Min '!F24+'T3 Tsu Casualties 15 Min '!I24+'T3 Tsu Casualties 15 Min '!L24</f>
        <v>0</v>
      </c>
      <c r="O25" s="248">
        <f>'T4 Tsu Casualties 20 Min'!F24+'T4 Tsu Casualties 20 Min'!I24+'T4 Tsu Casualties 20 Min'!L24</f>
        <v>7</v>
      </c>
      <c r="P25" s="248"/>
      <c r="Q25" s="248">
        <f t="shared" si="0"/>
        <v>0</v>
      </c>
      <c r="R25" s="248">
        <f t="shared" si="1"/>
        <v>0</v>
      </c>
      <c r="S25" s="248">
        <f t="shared" si="2"/>
        <v>7</v>
      </c>
      <c r="T25" s="87"/>
      <c r="U25" s="141">
        <f>'T2 Tsu Casualties 10 Min'!N24+'T2 Tsu Casualties 10 Min'!Q24</f>
        <v>0</v>
      </c>
      <c r="V25" s="141">
        <f>'T3 Tsu Casualties 15 Min '!N24+'T3 Tsu Casualties 15 Min '!Q24</f>
        <v>0</v>
      </c>
      <c r="W25" s="141">
        <f>'T4 Tsu Casualties 20 Min'!N24+'T4 Tsu Casualties 20 Min'!Q24</f>
        <v>0</v>
      </c>
      <c r="X25" s="240"/>
      <c r="Y25" s="141">
        <f>'T2 Tsu Casualties 10 Min'!O24+'T2 Tsu Casualties 10 Min'!R24</f>
        <v>0</v>
      </c>
      <c r="Z25" s="141">
        <f>'T3 Tsu Casualties 15 Min '!O24+'T3 Tsu Casualties 15 Min '!R24</f>
        <v>0</v>
      </c>
      <c r="AA25" s="141">
        <f>'T4 Tsu Casualties 20 Min'!O24+'T4 Tsu Casualties 20 Min'!R24</f>
        <v>6</v>
      </c>
      <c r="AB25" s="240"/>
      <c r="AC25" s="141">
        <f t="shared" si="9"/>
        <v>0</v>
      </c>
      <c r="AD25" s="141">
        <f t="shared" si="10"/>
        <v>0</v>
      </c>
      <c r="AE25" s="141">
        <f t="shared" si="11"/>
        <v>6</v>
      </c>
      <c r="AF25" s="87"/>
      <c r="AG25" s="229">
        <f t="shared" si="12"/>
        <v>0</v>
      </c>
      <c r="AH25" s="229">
        <f t="shared" si="13"/>
        <v>0</v>
      </c>
      <c r="AI25" s="229">
        <f t="shared" si="14"/>
        <v>0</v>
      </c>
      <c r="AJ25" s="233"/>
      <c r="AK25" s="229">
        <f t="shared" si="3"/>
        <v>0</v>
      </c>
      <c r="AL25" s="229">
        <f t="shared" si="4"/>
        <v>0</v>
      </c>
      <c r="AM25" s="229">
        <f t="shared" si="5"/>
        <v>13</v>
      </c>
      <c r="AN25" s="233"/>
      <c r="AO25" s="229">
        <f t="shared" si="15"/>
        <v>0</v>
      </c>
      <c r="AP25" s="229">
        <f t="shared" si="16"/>
        <v>0</v>
      </c>
      <c r="AQ25" s="229">
        <f t="shared" si="17"/>
        <v>13</v>
      </c>
      <c r="AR25" s="230"/>
      <c r="AS25" s="231">
        <f t="shared" si="6"/>
        <v>0</v>
      </c>
      <c r="AT25" s="231">
        <f t="shared" si="7"/>
        <v>0</v>
      </c>
      <c r="AU25" s="231">
        <f t="shared" si="8"/>
        <v>2.344454463480613E-3</v>
      </c>
      <c r="AV25" s="145" t="s">
        <v>43</v>
      </c>
      <c r="AW25" s="232"/>
    </row>
    <row r="26" spans="2:49" s="12" customFormat="1" x14ac:dyDescent="0.3">
      <c r="B26" s="261" t="s">
        <v>44</v>
      </c>
      <c r="C26" s="262"/>
      <c r="D26" s="263">
        <f>'T1 Population Summary'!W25</f>
        <v>12986</v>
      </c>
      <c r="E26" s="263">
        <f>'T1 Population Summary'!X25</f>
        <v>22903</v>
      </c>
      <c r="F26" s="263">
        <f>'T1 Population Summary'!Y25</f>
        <v>269</v>
      </c>
      <c r="G26" s="264">
        <f>'T1 Population Summary'!Z25</f>
        <v>36158</v>
      </c>
      <c r="H26" s="87">
        <v>59330.431722114692</v>
      </c>
      <c r="I26" s="248">
        <f>SUM('T2 Tsu Casualties 10 Min'!E25,'T2 Tsu Casualties 10 Min'!H25, 'T2 Tsu Casualties 10 Min'!K25)</f>
        <v>264</v>
      </c>
      <c r="J26" s="248">
        <f>'T3 Tsu Casualties 15 Min '!E25+'T3 Tsu Casualties 15 Min '!H25+'T3 Tsu Casualties 15 Min '!K25</f>
        <v>345</v>
      </c>
      <c r="K26" s="248">
        <f>'T4 Tsu Casualties 20 Min'!E25+'T4 Tsu Casualties 20 Min'!H25+'T4 Tsu Casualties 20 Min'!K25</f>
        <v>328</v>
      </c>
      <c r="L26" s="248"/>
      <c r="M26" s="248">
        <f>'T2 Tsu Casualties 10 Min'!F25+'T2 Tsu Casualties 10 Min'!I25+'T2 Tsu Casualties 10 Min'!L25</f>
        <v>8644</v>
      </c>
      <c r="N26" s="248">
        <f>'T3 Tsu Casualties 15 Min '!F25+'T3 Tsu Casualties 15 Min '!I25+'T3 Tsu Casualties 15 Min '!L25</f>
        <v>10622</v>
      </c>
      <c r="O26" s="248">
        <f>'T4 Tsu Casualties 20 Min'!F25+'T4 Tsu Casualties 20 Min'!I25+'T4 Tsu Casualties 20 Min'!L25</f>
        <v>12383</v>
      </c>
      <c r="P26" s="248"/>
      <c r="Q26" s="248">
        <f t="shared" si="0"/>
        <v>8908</v>
      </c>
      <c r="R26" s="248">
        <f t="shared" si="1"/>
        <v>10967</v>
      </c>
      <c r="S26" s="248">
        <f t="shared" si="2"/>
        <v>12711</v>
      </c>
      <c r="T26" s="87"/>
      <c r="U26" s="141">
        <f>'T2 Tsu Casualties 10 Min'!N25+'T2 Tsu Casualties 10 Min'!Q25</f>
        <v>252</v>
      </c>
      <c r="V26" s="141">
        <f>'T3 Tsu Casualties 15 Min '!N25+'T3 Tsu Casualties 15 Min '!Q25</f>
        <v>355</v>
      </c>
      <c r="W26" s="141">
        <f>'T4 Tsu Casualties 20 Min'!N25+'T4 Tsu Casualties 20 Min'!Q25</f>
        <v>327</v>
      </c>
      <c r="X26" s="240"/>
      <c r="Y26" s="141">
        <f>'T2 Tsu Casualties 10 Min'!O25+'T2 Tsu Casualties 10 Min'!R25</f>
        <v>9311</v>
      </c>
      <c r="Z26" s="141">
        <f>'T3 Tsu Casualties 15 Min '!O25+'T3 Tsu Casualties 15 Min '!R25</f>
        <v>10966</v>
      </c>
      <c r="AA26" s="141">
        <f>'T4 Tsu Casualties 20 Min'!O25+'T4 Tsu Casualties 20 Min'!R25</f>
        <v>12398</v>
      </c>
      <c r="AB26" s="240"/>
      <c r="AC26" s="141">
        <f t="shared" si="9"/>
        <v>9563</v>
      </c>
      <c r="AD26" s="141">
        <f t="shared" si="10"/>
        <v>11321</v>
      </c>
      <c r="AE26" s="141">
        <f t="shared" si="11"/>
        <v>12725</v>
      </c>
      <c r="AF26" s="87"/>
      <c r="AG26" s="229">
        <f t="shared" si="12"/>
        <v>516</v>
      </c>
      <c r="AH26" s="229">
        <f t="shared" si="13"/>
        <v>700</v>
      </c>
      <c r="AI26" s="229">
        <f t="shared" si="14"/>
        <v>655</v>
      </c>
      <c r="AJ26" s="233"/>
      <c r="AK26" s="229">
        <f t="shared" si="3"/>
        <v>17955</v>
      </c>
      <c r="AL26" s="229">
        <f t="shared" si="4"/>
        <v>21588</v>
      </c>
      <c r="AM26" s="229">
        <f t="shared" si="5"/>
        <v>24781</v>
      </c>
      <c r="AN26" s="233"/>
      <c r="AO26" s="229">
        <f t="shared" si="15"/>
        <v>18471</v>
      </c>
      <c r="AP26" s="229">
        <f t="shared" si="16"/>
        <v>22288</v>
      </c>
      <c r="AQ26" s="229">
        <f t="shared" si="17"/>
        <v>25436</v>
      </c>
      <c r="AR26" s="230"/>
      <c r="AS26" s="231">
        <f t="shared" si="6"/>
        <v>0.51084130759444657</v>
      </c>
      <c r="AT26" s="231">
        <f t="shared" si="7"/>
        <v>0.61640577465567781</v>
      </c>
      <c r="AU26" s="231">
        <f t="shared" si="8"/>
        <v>0.70346811217434591</v>
      </c>
      <c r="AV26" s="145" t="s">
        <v>44</v>
      </c>
      <c r="AW26" s="232"/>
    </row>
    <row r="27" spans="2:49" s="12" customFormat="1" ht="15" customHeight="1" x14ac:dyDescent="0.3">
      <c r="B27" s="256"/>
      <c r="C27" s="257" t="s">
        <v>107</v>
      </c>
      <c r="D27" s="258">
        <f>'T1 Population Summary'!W26</f>
        <v>1101</v>
      </c>
      <c r="E27" s="258">
        <f>'T1 Population Summary'!X26</f>
        <v>1884</v>
      </c>
      <c r="F27" s="258">
        <f>'T1 Population Summary'!Y26</f>
        <v>40</v>
      </c>
      <c r="G27" s="188">
        <f>'T1 Population Summary'!Z26</f>
        <v>3025</v>
      </c>
      <c r="H27" s="87"/>
      <c r="I27" s="247">
        <f>SUM('T2 Tsu Casualties 10 Min'!E26,'T2 Tsu Casualties 10 Min'!H26, 'T2 Tsu Casualties 10 Min'!K26)</f>
        <v>69</v>
      </c>
      <c r="J27" s="247">
        <f>'T3 Tsu Casualties 15 Min '!E26+'T3 Tsu Casualties 15 Min '!H26+'T3 Tsu Casualties 15 Min '!K26</f>
        <v>47</v>
      </c>
      <c r="K27" s="247">
        <f>'T4 Tsu Casualties 20 Min'!E26+'T4 Tsu Casualties 20 Min'!H26+'T4 Tsu Casualties 20 Min'!K26</f>
        <v>40</v>
      </c>
      <c r="L27" s="247"/>
      <c r="M27" s="247">
        <f>'T2 Tsu Casualties 10 Min'!F26+'T2 Tsu Casualties 10 Min'!I26+'T2 Tsu Casualties 10 Min'!L26</f>
        <v>955</v>
      </c>
      <c r="N27" s="247">
        <f>'T3 Tsu Casualties 15 Min '!F26+'T3 Tsu Casualties 15 Min '!I26+'T3 Tsu Casualties 15 Min '!L26</f>
        <v>1101</v>
      </c>
      <c r="O27" s="247">
        <f>'T4 Tsu Casualties 20 Min'!F26+'T4 Tsu Casualties 20 Min'!I26+'T4 Tsu Casualties 20 Min'!L26</f>
        <v>1199</v>
      </c>
      <c r="P27" s="247"/>
      <c r="Q27" s="247">
        <f t="shared" si="0"/>
        <v>1024</v>
      </c>
      <c r="R27" s="247">
        <f t="shared" si="1"/>
        <v>1148</v>
      </c>
      <c r="S27" s="247">
        <f t="shared" ref="S27:S39" si="18">K27+O27</f>
        <v>1239</v>
      </c>
      <c r="T27" s="87"/>
      <c r="U27" s="133">
        <f>'T2 Tsu Casualties 10 Min'!N26+'T2 Tsu Casualties 10 Min'!Q26</f>
        <v>27</v>
      </c>
      <c r="V27" s="133">
        <f>'T3 Tsu Casualties 15 Min '!N26+'T3 Tsu Casualties 15 Min '!Q26</f>
        <v>21</v>
      </c>
      <c r="W27" s="133">
        <f>'T4 Tsu Casualties 20 Min'!N26+'T4 Tsu Casualties 20 Min'!Q26</f>
        <v>20</v>
      </c>
      <c r="X27" s="235"/>
      <c r="Y27" s="133">
        <f>'T2 Tsu Casualties 10 Min'!O26+'T2 Tsu Casualties 10 Min'!R26</f>
        <v>1044</v>
      </c>
      <c r="Z27" s="133">
        <f>'T3 Tsu Casualties 15 Min '!O26+'T3 Tsu Casualties 15 Min '!R26</f>
        <v>1122</v>
      </c>
      <c r="AA27" s="133">
        <f>'T4 Tsu Casualties 20 Min'!O26+'T4 Tsu Casualties 20 Min'!R26</f>
        <v>1201</v>
      </c>
      <c r="AB27" s="235"/>
      <c r="AC27" s="133">
        <f t="shared" si="9"/>
        <v>1071</v>
      </c>
      <c r="AD27" s="133">
        <f t="shared" si="10"/>
        <v>1143</v>
      </c>
      <c r="AE27" s="133">
        <f t="shared" si="11"/>
        <v>1221</v>
      </c>
      <c r="AF27" s="87"/>
      <c r="AG27" s="222">
        <f t="shared" si="12"/>
        <v>96</v>
      </c>
      <c r="AH27" s="222">
        <f t="shared" si="13"/>
        <v>68</v>
      </c>
      <c r="AI27" s="222">
        <f t="shared" si="14"/>
        <v>60</v>
      </c>
      <c r="AJ27" s="241"/>
      <c r="AK27" s="222">
        <f t="shared" si="3"/>
        <v>1999</v>
      </c>
      <c r="AL27" s="222">
        <f t="shared" si="4"/>
        <v>2223</v>
      </c>
      <c r="AM27" s="222">
        <f t="shared" si="5"/>
        <v>2400</v>
      </c>
      <c r="AN27" s="241"/>
      <c r="AO27" s="222">
        <f t="shared" si="15"/>
        <v>2095</v>
      </c>
      <c r="AP27" s="222">
        <f t="shared" si="16"/>
        <v>2291</v>
      </c>
      <c r="AQ27" s="222">
        <f t="shared" si="17"/>
        <v>2460</v>
      </c>
      <c r="AR27" s="137"/>
      <c r="AS27" s="223">
        <f t="shared" si="6"/>
        <v>0.69256198347107434</v>
      </c>
      <c r="AT27" s="223">
        <f t="shared" si="7"/>
        <v>0.75735537190082647</v>
      </c>
      <c r="AU27" s="223">
        <f t="shared" si="8"/>
        <v>0.81322314049586775</v>
      </c>
      <c r="AV27" s="139"/>
      <c r="AW27" s="227" t="s">
        <v>107</v>
      </c>
    </row>
    <row r="28" spans="2:49" s="12" customFormat="1" ht="15" customHeight="1" x14ac:dyDescent="0.3">
      <c r="B28" s="256"/>
      <c r="C28" s="257" t="s">
        <v>108</v>
      </c>
      <c r="D28" s="258">
        <f>'T1 Population Summary'!W27</f>
        <v>1453</v>
      </c>
      <c r="E28" s="258">
        <f>'T1 Population Summary'!X27</f>
        <v>424</v>
      </c>
      <c r="F28" s="258">
        <f>'T1 Population Summary'!Y27</f>
        <v>67</v>
      </c>
      <c r="G28" s="188">
        <f>'T1 Population Summary'!Z27</f>
        <v>1944</v>
      </c>
      <c r="H28" s="87"/>
      <c r="I28" s="247">
        <f>SUM('T2 Tsu Casualties 10 Min'!E27,'T2 Tsu Casualties 10 Min'!H27, 'T2 Tsu Casualties 10 Min'!K27)</f>
        <v>1</v>
      </c>
      <c r="J28" s="247">
        <f>'T3 Tsu Casualties 15 Min '!E27+'T3 Tsu Casualties 15 Min '!H27+'T3 Tsu Casualties 15 Min '!K27</f>
        <v>0</v>
      </c>
      <c r="K28" s="247">
        <f>'T4 Tsu Casualties 20 Min'!E27+'T4 Tsu Casualties 20 Min'!H27+'T4 Tsu Casualties 20 Min'!K27</f>
        <v>1</v>
      </c>
      <c r="L28" s="247"/>
      <c r="M28" s="247">
        <f>'T2 Tsu Casualties 10 Min'!F27+'T2 Tsu Casualties 10 Min'!I27+'T2 Tsu Casualties 10 Min'!L27</f>
        <v>4</v>
      </c>
      <c r="N28" s="247">
        <f>'T3 Tsu Casualties 15 Min '!F27+'T3 Tsu Casualties 15 Min '!I27+'T3 Tsu Casualties 15 Min '!L27</f>
        <v>7</v>
      </c>
      <c r="O28" s="247">
        <f>'T4 Tsu Casualties 20 Min'!F27+'T4 Tsu Casualties 20 Min'!I27+'T4 Tsu Casualties 20 Min'!L27</f>
        <v>50</v>
      </c>
      <c r="P28" s="247"/>
      <c r="Q28" s="247">
        <f t="shared" si="0"/>
        <v>5</v>
      </c>
      <c r="R28" s="247">
        <f t="shared" si="1"/>
        <v>7</v>
      </c>
      <c r="S28" s="247">
        <f t="shared" si="18"/>
        <v>51</v>
      </c>
      <c r="T28" s="87"/>
      <c r="U28" s="133">
        <f>'T2 Tsu Casualties 10 Min'!N27+'T2 Tsu Casualties 10 Min'!Q27</f>
        <v>0</v>
      </c>
      <c r="V28" s="133">
        <f>'T3 Tsu Casualties 15 Min '!N27+'T3 Tsu Casualties 15 Min '!Q27</f>
        <v>0</v>
      </c>
      <c r="W28" s="133">
        <f>'T4 Tsu Casualties 20 Min'!N27+'T4 Tsu Casualties 20 Min'!Q27</f>
        <v>1</v>
      </c>
      <c r="X28" s="235"/>
      <c r="Y28" s="133">
        <f>'T2 Tsu Casualties 10 Min'!O27+'T2 Tsu Casualties 10 Min'!R27</f>
        <v>8</v>
      </c>
      <c r="Z28" s="133">
        <f>'T3 Tsu Casualties 15 Min '!O27+'T3 Tsu Casualties 15 Min '!R27</f>
        <v>10</v>
      </c>
      <c r="AA28" s="133">
        <f>'T4 Tsu Casualties 20 Min'!O27+'T4 Tsu Casualties 20 Min'!R27</f>
        <v>40</v>
      </c>
      <c r="AB28" s="235"/>
      <c r="AC28" s="133">
        <f t="shared" si="9"/>
        <v>8</v>
      </c>
      <c r="AD28" s="133">
        <f t="shared" si="10"/>
        <v>10</v>
      </c>
      <c r="AE28" s="133">
        <f t="shared" si="11"/>
        <v>41</v>
      </c>
      <c r="AF28" s="87"/>
      <c r="AG28" s="222">
        <f t="shared" si="12"/>
        <v>1</v>
      </c>
      <c r="AH28" s="222">
        <f t="shared" si="13"/>
        <v>0</v>
      </c>
      <c r="AI28" s="222">
        <f t="shared" si="14"/>
        <v>2</v>
      </c>
      <c r="AJ28" s="241"/>
      <c r="AK28" s="222">
        <f t="shared" si="3"/>
        <v>12</v>
      </c>
      <c r="AL28" s="222">
        <f t="shared" si="4"/>
        <v>17</v>
      </c>
      <c r="AM28" s="222">
        <f t="shared" si="5"/>
        <v>90</v>
      </c>
      <c r="AN28" s="241"/>
      <c r="AO28" s="222">
        <f t="shared" si="15"/>
        <v>13</v>
      </c>
      <c r="AP28" s="222">
        <f t="shared" si="16"/>
        <v>17</v>
      </c>
      <c r="AQ28" s="222">
        <f t="shared" si="17"/>
        <v>92</v>
      </c>
      <c r="AR28" s="137"/>
      <c r="AS28" s="223">
        <f t="shared" si="6"/>
        <v>6.6872427983539094E-3</v>
      </c>
      <c r="AT28" s="223">
        <f t="shared" si="7"/>
        <v>8.7448559670781894E-3</v>
      </c>
      <c r="AU28" s="223">
        <f t="shared" si="8"/>
        <v>4.7325102880658436E-2</v>
      </c>
      <c r="AV28" s="139"/>
      <c r="AW28" s="227" t="s">
        <v>108</v>
      </c>
    </row>
    <row r="29" spans="2:49" s="12" customFormat="1" ht="15" customHeight="1" x14ac:dyDescent="0.3">
      <c r="B29" s="256"/>
      <c r="C29" s="257" t="s">
        <v>109</v>
      </c>
      <c r="D29" s="258">
        <f>'T1 Population Summary'!W28</f>
        <v>1370</v>
      </c>
      <c r="E29" s="258">
        <f>'T1 Population Summary'!X28</f>
        <v>2124</v>
      </c>
      <c r="F29" s="258">
        <f>'T1 Population Summary'!Y28</f>
        <v>38</v>
      </c>
      <c r="G29" s="188">
        <f>'T1 Population Summary'!Z28</f>
        <v>3532</v>
      </c>
      <c r="H29" s="87"/>
      <c r="I29" s="247">
        <f>SUM('T2 Tsu Casualties 10 Min'!E28,'T2 Tsu Casualties 10 Min'!H28, 'T2 Tsu Casualties 10 Min'!K28)</f>
        <v>8</v>
      </c>
      <c r="J29" s="247">
        <f>'T3 Tsu Casualties 15 Min '!E28+'T3 Tsu Casualties 15 Min '!H28+'T3 Tsu Casualties 15 Min '!K28</f>
        <v>12</v>
      </c>
      <c r="K29" s="247">
        <f>'T4 Tsu Casualties 20 Min'!E28+'T4 Tsu Casualties 20 Min'!H28+'T4 Tsu Casualties 20 Min'!K28</f>
        <v>17</v>
      </c>
      <c r="L29" s="247"/>
      <c r="M29" s="247">
        <f>'T2 Tsu Casualties 10 Min'!F28+'T2 Tsu Casualties 10 Min'!I28+'T2 Tsu Casualties 10 Min'!L28</f>
        <v>800</v>
      </c>
      <c r="N29" s="247">
        <f>'T3 Tsu Casualties 15 Min '!F28+'T3 Tsu Casualties 15 Min '!I28+'T3 Tsu Casualties 15 Min '!L28</f>
        <v>879</v>
      </c>
      <c r="O29" s="247">
        <f>'T4 Tsu Casualties 20 Min'!F28+'T4 Tsu Casualties 20 Min'!I28+'T4 Tsu Casualties 20 Min'!L28</f>
        <v>1056</v>
      </c>
      <c r="P29" s="247"/>
      <c r="Q29" s="247">
        <f t="shared" si="0"/>
        <v>808</v>
      </c>
      <c r="R29" s="247">
        <f t="shared" si="1"/>
        <v>891</v>
      </c>
      <c r="S29" s="247">
        <f t="shared" si="18"/>
        <v>1073</v>
      </c>
      <c r="T29" s="87"/>
      <c r="U29" s="133">
        <f>'T2 Tsu Casualties 10 Min'!N28+'T2 Tsu Casualties 10 Min'!Q28</f>
        <v>9</v>
      </c>
      <c r="V29" s="133">
        <f>'T3 Tsu Casualties 15 Min '!N28+'T3 Tsu Casualties 15 Min '!Q28</f>
        <v>16</v>
      </c>
      <c r="W29" s="133">
        <f>'T4 Tsu Casualties 20 Min'!N28+'T4 Tsu Casualties 20 Min'!Q28</f>
        <v>21</v>
      </c>
      <c r="X29" s="235"/>
      <c r="Y29" s="133">
        <f>'T2 Tsu Casualties 10 Min'!O28+'T2 Tsu Casualties 10 Min'!R28</f>
        <v>862</v>
      </c>
      <c r="Z29" s="133">
        <f>'T3 Tsu Casualties 15 Min '!O28+'T3 Tsu Casualties 15 Min '!R28</f>
        <v>954</v>
      </c>
      <c r="AA29" s="133">
        <f>'T4 Tsu Casualties 20 Min'!O28+'T4 Tsu Casualties 20 Min'!R28</f>
        <v>1151</v>
      </c>
      <c r="AB29" s="235"/>
      <c r="AC29" s="133">
        <f t="shared" si="9"/>
        <v>871</v>
      </c>
      <c r="AD29" s="133">
        <f t="shared" si="10"/>
        <v>970</v>
      </c>
      <c r="AE29" s="133">
        <f t="shared" si="11"/>
        <v>1172</v>
      </c>
      <c r="AF29" s="87"/>
      <c r="AG29" s="222">
        <f t="shared" si="12"/>
        <v>17</v>
      </c>
      <c r="AH29" s="222">
        <f t="shared" si="13"/>
        <v>28</v>
      </c>
      <c r="AI29" s="222">
        <f t="shared" si="14"/>
        <v>38</v>
      </c>
      <c r="AJ29" s="241"/>
      <c r="AK29" s="222">
        <f t="shared" si="3"/>
        <v>1662</v>
      </c>
      <c r="AL29" s="222">
        <f t="shared" si="4"/>
        <v>1833</v>
      </c>
      <c r="AM29" s="222">
        <f t="shared" si="5"/>
        <v>2207</v>
      </c>
      <c r="AN29" s="241"/>
      <c r="AO29" s="222">
        <f t="shared" si="15"/>
        <v>1679</v>
      </c>
      <c r="AP29" s="222">
        <f t="shared" si="16"/>
        <v>1861</v>
      </c>
      <c r="AQ29" s="222">
        <f t="shared" si="17"/>
        <v>2245</v>
      </c>
      <c r="AR29" s="137"/>
      <c r="AS29" s="223">
        <f t="shared" si="6"/>
        <v>0.47536806342015853</v>
      </c>
      <c r="AT29" s="223">
        <f t="shared" si="7"/>
        <v>0.52689694224235561</v>
      </c>
      <c r="AU29" s="223">
        <f t="shared" si="8"/>
        <v>0.63561721404303506</v>
      </c>
      <c r="AV29" s="139"/>
      <c r="AW29" s="227" t="s">
        <v>109</v>
      </c>
    </row>
    <row r="30" spans="2:49" s="12" customFormat="1" ht="15" customHeight="1" x14ac:dyDescent="0.3">
      <c r="B30" s="256"/>
      <c r="C30" s="259" t="s">
        <v>110</v>
      </c>
      <c r="D30" s="258">
        <f>'T1 Population Summary'!W29</f>
        <v>3474</v>
      </c>
      <c r="E30" s="258">
        <f>'T1 Population Summary'!X29</f>
        <v>5986</v>
      </c>
      <c r="F30" s="258">
        <f>'T1 Population Summary'!Y29</f>
        <v>70</v>
      </c>
      <c r="G30" s="188">
        <f>'T1 Population Summary'!Z29</f>
        <v>9530</v>
      </c>
      <c r="H30" s="87"/>
      <c r="I30" s="247">
        <f>SUM('T2 Tsu Casualties 10 Min'!E29,'T2 Tsu Casualties 10 Min'!H29, 'T2 Tsu Casualties 10 Min'!K29)</f>
        <v>84</v>
      </c>
      <c r="J30" s="247">
        <f>'T3 Tsu Casualties 15 Min '!E29+'T3 Tsu Casualties 15 Min '!H29+'T3 Tsu Casualties 15 Min '!K29</f>
        <v>80</v>
      </c>
      <c r="K30" s="247">
        <f>'T4 Tsu Casualties 20 Min'!E29+'T4 Tsu Casualties 20 Min'!H29+'T4 Tsu Casualties 20 Min'!K29</f>
        <v>71</v>
      </c>
      <c r="L30" s="247"/>
      <c r="M30" s="247">
        <f>'T2 Tsu Casualties 10 Min'!F29+'T2 Tsu Casualties 10 Min'!I29+'T2 Tsu Casualties 10 Min'!L29</f>
        <v>3750</v>
      </c>
      <c r="N30" s="247">
        <f>'T3 Tsu Casualties 15 Min '!F29+'T3 Tsu Casualties 15 Min '!I29+'T3 Tsu Casualties 15 Min '!L29</f>
        <v>4157</v>
      </c>
      <c r="O30" s="247">
        <f>'T4 Tsu Casualties 20 Min'!F29+'T4 Tsu Casualties 20 Min'!I29+'T4 Tsu Casualties 20 Min'!L29</f>
        <v>4310</v>
      </c>
      <c r="P30" s="247"/>
      <c r="Q30" s="247">
        <f t="shared" si="0"/>
        <v>3834</v>
      </c>
      <c r="R30" s="247">
        <f t="shared" si="1"/>
        <v>4237</v>
      </c>
      <c r="S30" s="247">
        <f t="shared" si="18"/>
        <v>4381</v>
      </c>
      <c r="T30" s="87"/>
      <c r="U30" s="133">
        <f>'T2 Tsu Casualties 10 Min'!N29+'T2 Tsu Casualties 10 Min'!Q29</f>
        <v>88</v>
      </c>
      <c r="V30" s="133">
        <f>'T3 Tsu Casualties 15 Min '!N29+'T3 Tsu Casualties 15 Min '!Q29</f>
        <v>86</v>
      </c>
      <c r="W30" s="133">
        <f>'T4 Tsu Casualties 20 Min'!N29+'T4 Tsu Casualties 20 Min'!Q29</f>
        <v>73</v>
      </c>
      <c r="X30" s="235"/>
      <c r="Y30" s="133">
        <f>'T2 Tsu Casualties 10 Min'!O29+'T2 Tsu Casualties 10 Min'!R29</f>
        <v>3887</v>
      </c>
      <c r="Z30" s="133">
        <f>'T3 Tsu Casualties 15 Min '!O29+'T3 Tsu Casualties 15 Min '!R29</f>
        <v>4162</v>
      </c>
      <c r="AA30" s="133">
        <f>'T4 Tsu Casualties 20 Min'!O29+'T4 Tsu Casualties 20 Min'!R29</f>
        <v>4259</v>
      </c>
      <c r="AB30" s="235"/>
      <c r="AC30" s="133">
        <f t="shared" si="9"/>
        <v>3975</v>
      </c>
      <c r="AD30" s="133">
        <f t="shared" si="10"/>
        <v>4248</v>
      </c>
      <c r="AE30" s="133">
        <f t="shared" si="11"/>
        <v>4332</v>
      </c>
      <c r="AF30" s="87"/>
      <c r="AG30" s="222">
        <f t="shared" si="12"/>
        <v>172</v>
      </c>
      <c r="AH30" s="222">
        <f t="shared" si="13"/>
        <v>166</v>
      </c>
      <c r="AI30" s="222">
        <f t="shared" si="14"/>
        <v>144</v>
      </c>
      <c r="AJ30" s="241"/>
      <c r="AK30" s="222">
        <f t="shared" si="3"/>
        <v>7637</v>
      </c>
      <c r="AL30" s="222">
        <f t="shared" si="4"/>
        <v>8319</v>
      </c>
      <c r="AM30" s="222">
        <f t="shared" si="5"/>
        <v>8569</v>
      </c>
      <c r="AN30" s="241"/>
      <c r="AO30" s="222">
        <f t="shared" si="15"/>
        <v>7809</v>
      </c>
      <c r="AP30" s="222">
        <f t="shared" si="16"/>
        <v>8485</v>
      </c>
      <c r="AQ30" s="222">
        <f t="shared" si="17"/>
        <v>8713</v>
      </c>
      <c r="AR30" s="137"/>
      <c r="AS30" s="223">
        <f t="shared" si="6"/>
        <v>0.81941238195173138</v>
      </c>
      <c r="AT30" s="223">
        <f t="shared" si="7"/>
        <v>0.89034627492130114</v>
      </c>
      <c r="AU30" s="223">
        <f t="shared" si="8"/>
        <v>0.91427072402938092</v>
      </c>
      <c r="AV30" s="139"/>
      <c r="AW30" s="228" t="s">
        <v>110</v>
      </c>
    </row>
    <row r="31" spans="2:49" s="12" customFormat="1" ht="15" customHeight="1" x14ac:dyDescent="0.3">
      <c r="B31" s="256"/>
      <c r="C31" s="260" t="s">
        <v>153</v>
      </c>
      <c r="D31" s="258">
        <f>'T1 Population Summary'!W30</f>
        <v>3252</v>
      </c>
      <c r="E31" s="258">
        <f>'T1 Population Summary'!X30</f>
        <v>5871</v>
      </c>
      <c r="F31" s="258">
        <f>'T1 Population Summary'!Y30</f>
        <v>22</v>
      </c>
      <c r="G31" s="188">
        <f>'T1 Population Summary'!Z30</f>
        <v>9145</v>
      </c>
      <c r="H31" s="87"/>
      <c r="I31" s="247">
        <f>SUM('T2 Tsu Casualties 10 Min'!E30,'T2 Tsu Casualties 10 Min'!H30, 'T2 Tsu Casualties 10 Min'!K30)</f>
        <v>69</v>
      </c>
      <c r="J31" s="247">
        <f>'T3 Tsu Casualties 15 Min '!E30+'T3 Tsu Casualties 15 Min '!H30+'T3 Tsu Casualties 15 Min '!K30</f>
        <v>78</v>
      </c>
      <c r="K31" s="247">
        <f>'T4 Tsu Casualties 20 Min'!E30+'T4 Tsu Casualties 20 Min'!H30+'T4 Tsu Casualties 20 Min'!K30</f>
        <v>76</v>
      </c>
      <c r="L31" s="247"/>
      <c r="M31" s="247">
        <f>'T2 Tsu Casualties 10 Min'!F30+'T2 Tsu Casualties 10 Min'!I30+'T2 Tsu Casualties 10 Min'!L30</f>
        <v>2776</v>
      </c>
      <c r="N31" s="247">
        <f>'T3 Tsu Casualties 15 Min '!F30+'T3 Tsu Casualties 15 Min '!I30+'T3 Tsu Casualties 15 Min '!L30</f>
        <v>3218</v>
      </c>
      <c r="O31" s="247">
        <f>'T4 Tsu Casualties 20 Min'!F30+'T4 Tsu Casualties 20 Min'!I30+'T4 Tsu Casualties 20 Min'!L30</f>
        <v>3554</v>
      </c>
      <c r="P31" s="247"/>
      <c r="Q31" s="247">
        <f t="shared" si="0"/>
        <v>2845</v>
      </c>
      <c r="R31" s="247">
        <f t="shared" si="1"/>
        <v>3296</v>
      </c>
      <c r="S31" s="247">
        <f t="shared" si="18"/>
        <v>3630</v>
      </c>
      <c r="T31" s="87"/>
      <c r="U31" s="133">
        <f>'T2 Tsu Casualties 10 Min'!N30+'T2 Tsu Casualties 10 Min'!Q30</f>
        <v>64</v>
      </c>
      <c r="V31" s="133">
        <f>'T3 Tsu Casualties 15 Min '!N30+'T3 Tsu Casualties 15 Min '!Q30</f>
        <v>76</v>
      </c>
      <c r="W31" s="133">
        <f>'T4 Tsu Casualties 20 Min'!N30+'T4 Tsu Casualties 20 Min'!Q30</f>
        <v>74</v>
      </c>
      <c r="X31" s="235"/>
      <c r="Y31" s="133">
        <f>'T2 Tsu Casualties 10 Min'!O30+'T2 Tsu Casualties 10 Min'!R30</f>
        <v>2967</v>
      </c>
      <c r="Z31" s="133">
        <f>'T3 Tsu Casualties 15 Min '!O30+'T3 Tsu Casualties 15 Min '!R30</f>
        <v>3355</v>
      </c>
      <c r="AA31" s="133">
        <f>'T4 Tsu Casualties 20 Min'!O30+'T4 Tsu Casualties 20 Min'!R30</f>
        <v>3623</v>
      </c>
      <c r="AB31" s="235"/>
      <c r="AC31" s="133">
        <f t="shared" si="9"/>
        <v>3031</v>
      </c>
      <c r="AD31" s="133">
        <f t="shared" si="10"/>
        <v>3431</v>
      </c>
      <c r="AE31" s="133">
        <f t="shared" si="11"/>
        <v>3697</v>
      </c>
      <c r="AF31" s="87"/>
      <c r="AG31" s="222">
        <f t="shared" si="12"/>
        <v>133</v>
      </c>
      <c r="AH31" s="222">
        <f t="shared" si="13"/>
        <v>154</v>
      </c>
      <c r="AI31" s="222">
        <f t="shared" si="14"/>
        <v>150</v>
      </c>
      <c r="AJ31" s="241"/>
      <c r="AK31" s="222">
        <f t="shared" si="3"/>
        <v>5743</v>
      </c>
      <c r="AL31" s="222">
        <f t="shared" si="4"/>
        <v>6573</v>
      </c>
      <c r="AM31" s="222">
        <f t="shared" si="5"/>
        <v>7177</v>
      </c>
      <c r="AN31" s="241"/>
      <c r="AO31" s="222">
        <f t="shared" si="15"/>
        <v>5876</v>
      </c>
      <c r="AP31" s="222">
        <f t="shared" si="16"/>
        <v>6727</v>
      </c>
      <c r="AQ31" s="222">
        <f t="shared" si="17"/>
        <v>7327</v>
      </c>
      <c r="AR31" s="137"/>
      <c r="AS31" s="223">
        <f t="shared" si="6"/>
        <v>0.64253690541279385</v>
      </c>
      <c r="AT31" s="223">
        <f t="shared" si="7"/>
        <v>0.735593220338983</v>
      </c>
      <c r="AU31" s="223">
        <f t="shared" si="8"/>
        <v>0.80120284308365231</v>
      </c>
      <c r="AV31" s="139"/>
      <c r="AW31" s="227" t="s">
        <v>153</v>
      </c>
    </row>
    <row r="32" spans="2:49" s="12" customFormat="1" ht="15" customHeight="1" x14ac:dyDescent="0.3">
      <c r="B32" s="256"/>
      <c r="C32" s="257" t="s">
        <v>154</v>
      </c>
      <c r="D32" s="188">
        <f>'T1 Population Summary'!W31</f>
        <v>2336</v>
      </c>
      <c r="E32" s="188">
        <f>'T1 Population Summary'!X31</f>
        <v>6614</v>
      </c>
      <c r="F32" s="188">
        <f>'T1 Population Summary'!Y31</f>
        <v>32</v>
      </c>
      <c r="G32" s="188">
        <f>'T1 Population Summary'!Z31</f>
        <v>8982</v>
      </c>
      <c r="H32" s="87"/>
      <c r="I32" s="247">
        <f>SUM('T2 Tsu Casualties 10 Min'!E31,'T2 Tsu Casualties 10 Min'!H31, 'T2 Tsu Casualties 10 Min'!K31)</f>
        <v>33</v>
      </c>
      <c r="J32" s="247">
        <f>'T3 Tsu Casualties 15 Min '!E31+'T3 Tsu Casualties 15 Min '!H31+'T3 Tsu Casualties 15 Min '!K31</f>
        <v>128</v>
      </c>
      <c r="K32" s="247">
        <f>'T4 Tsu Casualties 20 Min'!E31+'T4 Tsu Casualties 20 Min'!H31+'T4 Tsu Casualties 20 Min'!K31</f>
        <v>123</v>
      </c>
      <c r="L32" s="247"/>
      <c r="M32" s="247">
        <f>'T2 Tsu Casualties 10 Min'!F31+'T2 Tsu Casualties 10 Min'!I31+'T2 Tsu Casualties 10 Min'!L31</f>
        <v>359</v>
      </c>
      <c r="N32" s="247">
        <f>'T3 Tsu Casualties 15 Min '!F31+'T3 Tsu Casualties 15 Min '!I31+'T3 Tsu Casualties 15 Min '!L31</f>
        <v>1260</v>
      </c>
      <c r="O32" s="247">
        <f>'T4 Tsu Casualties 20 Min'!F31+'T4 Tsu Casualties 20 Min'!I31+'T4 Tsu Casualties 20 Min'!L31</f>
        <v>2214</v>
      </c>
      <c r="P32" s="247"/>
      <c r="Q32" s="247">
        <f t="shared" si="0"/>
        <v>392</v>
      </c>
      <c r="R32" s="247">
        <f t="shared" si="1"/>
        <v>1388</v>
      </c>
      <c r="S32" s="247">
        <f t="shared" si="18"/>
        <v>2337</v>
      </c>
      <c r="T32" s="87"/>
      <c r="U32" s="133">
        <f>'T2 Tsu Casualties 10 Min'!N31+'T2 Tsu Casualties 10 Min'!Q31</f>
        <v>64</v>
      </c>
      <c r="V32" s="133">
        <f>'T3 Tsu Casualties 15 Min '!N31+'T3 Tsu Casualties 15 Min '!Q31</f>
        <v>156</v>
      </c>
      <c r="W32" s="133">
        <f>'T4 Tsu Casualties 20 Min'!N31+'T4 Tsu Casualties 20 Min'!Q31</f>
        <v>138</v>
      </c>
      <c r="X32" s="235"/>
      <c r="Y32" s="133">
        <f>'T2 Tsu Casualties 10 Min'!O31+'T2 Tsu Casualties 10 Min'!R31</f>
        <v>543</v>
      </c>
      <c r="Z32" s="133">
        <f>'T3 Tsu Casualties 15 Min '!O31+'T3 Tsu Casualties 15 Min '!R31</f>
        <v>1363</v>
      </c>
      <c r="AA32" s="133">
        <f>'T4 Tsu Casualties 20 Min'!O31+'T4 Tsu Casualties 20 Min'!R31</f>
        <v>2124</v>
      </c>
      <c r="AB32" s="235"/>
      <c r="AC32" s="133">
        <f t="shared" si="9"/>
        <v>607</v>
      </c>
      <c r="AD32" s="133">
        <f t="shared" si="10"/>
        <v>1519</v>
      </c>
      <c r="AE32" s="133">
        <f t="shared" si="11"/>
        <v>2262</v>
      </c>
      <c r="AF32" s="87"/>
      <c r="AG32" s="222">
        <f t="shared" si="12"/>
        <v>97</v>
      </c>
      <c r="AH32" s="222">
        <f t="shared" si="13"/>
        <v>284</v>
      </c>
      <c r="AI32" s="222">
        <f t="shared" si="14"/>
        <v>261</v>
      </c>
      <c r="AJ32" s="241"/>
      <c r="AK32" s="222">
        <f t="shared" si="3"/>
        <v>902</v>
      </c>
      <c r="AL32" s="222">
        <f t="shared" si="4"/>
        <v>2623</v>
      </c>
      <c r="AM32" s="222">
        <f t="shared" si="5"/>
        <v>4338</v>
      </c>
      <c r="AN32" s="241"/>
      <c r="AO32" s="222">
        <f t="shared" si="15"/>
        <v>999</v>
      </c>
      <c r="AP32" s="222">
        <f t="shared" si="16"/>
        <v>2907</v>
      </c>
      <c r="AQ32" s="222">
        <f t="shared" si="17"/>
        <v>4599</v>
      </c>
      <c r="AR32" s="137"/>
      <c r="AS32" s="223">
        <f t="shared" si="6"/>
        <v>0.11122244488977956</v>
      </c>
      <c r="AT32" s="223">
        <f t="shared" si="7"/>
        <v>0.32364729458917835</v>
      </c>
      <c r="AU32" s="223">
        <f t="shared" si="8"/>
        <v>0.5120240480961924</v>
      </c>
      <c r="AV32" s="139"/>
      <c r="AW32" s="227" t="s">
        <v>154</v>
      </c>
    </row>
    <row r="33" spans="1:49" s="12" customFormat="1" x14ac:dyDescent="0.3">
      <c r="B33" s="261" t="s">
        <v>45</v>
      </c>
      <c r="C33" s="262"/>
      <c r="D33" s="263">
        <f>'T1 Population Summary'!W32</f>
        <v>3364</v>
      </c>
      <c r="E33" s="263">
        <f>'T1 Population Summary'!X32</f>
        <v>3141</v>
      </c>
      <c r="F33" s="263">
        <f>'T1 Population Summary'!Y32</f>
        <v>832</v>
      </c>
      <c r="G33" s="264">
        <f>'T1 Population Summary'!Z32</f>
        <v>7337</v>
      </c>
      <c r="H33" s="87"/>
      <c r="I33" s="248">
        <f>SUM('T2 Tsu Casualties 10 Min'!E32,'T2 Tsu Casualties 10 Min'!H32, 'T2 Tsu Casualties 10 Min'!K32)</f>
        <v>0</v>
      </c>
      <c r="J33" s="248">
        <f>'T3 Tsu Casualties 15 Min '!E32+'T3 Tsu Casualties 15 Min '!H32+'T3 Tsu Casualties 15 Min '!K32</f>
        <v>0</v>
      </c>
      <c r="K33" s="248">
        <f>'T4 Tsu Casualties 20 Min'!E32+'T4 Tsu Casualties 20 Min'!H32+'T4 Tsu Casualties 20 Min'!K32</f>
        <v>4</v>
      </c>
      <c r="L33" s="248"/>
      <c r="M33" s="248">
        <f>'T2 Tsu Casualties 10 Min'!F32+'T2 Tsu Casualties 10 Min'!I32+'T2 Tsu Casualties 10 Min'!L32</f>
        <v>0</v>
      </c>
      <c r="N33" s="248">
        <f>'T3 Tsu Casualties 15 Min '!F32+'T3 Tsu Casualties 15 Min '!I32+'T3 Tsu Casualties 15 Min '!L32</f>
        <v>0</v>
      </c>
      <c r="O33" s="248">
        <f>'T4 Tsu Casualties 20 Min'!F32+'T4 Tsu Casualties 20 Min'!I32+'T4 Tsu Casualties 20 Min'!L32</f>
        <v>19</v>
      </c>
      <c r="P33" s="248"/>
      <c r="Q33" s="248">
        <f t="shared" si="0"/>
        <v>0</v>
      </c>
      <c r="R33" s="248">
        <f t="shared" si="1"/>
        <v>0</v>
      </c>
      <c r="S33" s="248">
        <f t="shared" si="18"/>
        <v>23</v>
      </c>
      <c r="T33" s="87"/>
      <c r="U33" s="141">
        <f>'T2 Tsu Casualties 10 Min'!N32+'T2 Tsu Casualties 10 Min'!Q32</f>
        <v>0</v>
      </c>
      <c r="V33" s="141">
        <f>'T3 Tsu Casualties 15 Min '!N32+'T3 Tsu Casualties 15 Min '!Q32</f>
        <v>0</v>
      </c>
      <c r="W33" s="141">
        <f>'T4 Tsu Casualties 20 Min'!N32+'T4 Tsu Casualties 20 Min'!Q32</f>
        <v>1</v>
      </c>
      <c r="X33" s="240"/>
      <c r="Y33" s="141">
        <f>'T2 Tsu Casualties 10 Min'!O32+'T2 Tsu Casualties 10 Min'!R32</f>
        <v>0</v>
      </c>
      <c r="Z33" s="141">
        <f>'T3 Tsu Casualties 15 Min '!O32+'T3 Tsu Casualties 15 Min '!R32</f>
        <v>0</v>
      </c>
      <c r="AA33" s="141">
        <f>'T4 Tsu Casualties 20 Min'!O32+'T4 Tsu Casualties 20 Min'!R32</f>
        <v>9</v>
      </c>
      <c r="AB33" s="240"/>
      <c r="AC33" s="141">
        <f t="shared" si="9"/>
        <v>0</v>
      </c>
      <c r="AD33" s="141">
        <f t="shared" si="10"/>
        <v>0</v>
      </c>
      <c r="AE33" s="141">
        <f t="shared" si="11"/>
        <v>10</v>
      </c>
      <c r="AF33" s="87"/>
      <c r="AG33" s="229">
        <f t="shared" si="12"/>
        <v>0</v>
      </c>
      <c r="AH33" s="229">
        <f t="shared" si="13"/>
        <v>0</v>
      </c>
      <c r="AI33" s="229">
        <f t="shared" si="14"/>
        <v>5</v>
      </c>
      <c r="AJ33" s="233"/>
      <c r="AK33" s="229">
        <f t="shared" si="3"/>
        <v>0</v>
      </c>
      <c r="AL33" s="229">
        <f t="shared" si="4"/>
        <v>0</v>
      </c>
      <c r="AM33" s="229">
        <f t="shared" si="5"/>
        <v>28</v>
      </c>
      <c r="AN33" s="233"/>
      <c r="AO33" s="229">
        <f t="shared" si="15"/>
        <v>0</v>
      </c>
      <c r="AP33" s="229">
        <f t="shared" si="16"/>
        <v>0</v>
      </c>
      <c r="AQ33" s="229">
        <f t="shared" si="17"/>
        <v>33</v>
      </c>
      <c r="AR33" s="230"/>
      <c r="AS33" s="231">
        <f t="shared" si="6"/>
        <v>0</v>
      </c>
      <c r="AT33" s="231">
        <f t="shared" si="7"/>
        <v>0</v>
      </c>
      <c r="AU33" s="231">
        <f t="shared" si="8"/>
        <v>4.4977511244377807E-3</v>
      </c>
      <c r="AV33" s="145" t="s">
        <v>45</v>
      </c>
      <c r="AW33" s="232"/>
    </row>
    <row r="34" spans="1:49" s="12" customFormat="1" x14ac:dyDescent="0.3">
      <c r="B34" s="261" t="s">
        <v>46</v>
      </c>
      <c r="C34" s="262"/>
      <c r="D34" s="263">
        <f>'T1 Population Summary'!W33</f>
        <v>672</v>
      </c>
      <c r="E34" s="263">
        <f>'T1 Population Summary'!X33</f>
        <v>2775</v>
      </c>
      <c r="F34" s="263">
        <f>'T1 Population Summary'!Y33</f>
        <v>3</v>
      </c>
      <c r="G34" s="264">
        <f>'T1 Population Summary'!Z33</f>
        <v>3450</v>
      </c>
      <c r="H34" s="87"/>
      <c r="I34" s="248">
        <f>SUM('T2 Tsu Casualties 10 Min'!E33,'T2 Tsu Casualties 10 Min'!H33, 'T2 Tsu Casualties 10 Min'!K33)</f>
        <v>0</v>
      </c>
      <c r="J34" s="248">
        <f>'T3 Tsu Casualties 15 Min '!E33+'T3 Tsu Casualties 15 Min '!H33+'T3 Tsu Casualties 15 Min '!K33</f>
        <v>0</v>
      </c>
      <c r="K34" s="248">
        <f>'T4 Tsu Casualties 20 Min'!E33+'T4 Tsu Casualties 20 Min'!H33+'T4 Tsu Casualties 20 Min'!K33</f>
        <v>8</v>
      </c>
      <c r="L34" s="248"/>
      <c r="M34" s="248">
        <f>'T2 Tsu Casualties 10 Min'!F33+'T2 Tsu Casualties 10 Min'!I33+'T2 Tsu Casualties 10 Min'!L33</f>
        <v>0</v>
      </c>
      <c r="N34" s="248">
        <f>'T3 Tsu Casualties 15 Min '!F33+'T3 Tsu Casualties 15 Min '!I33+'T3 Tsu Casualties 15 Min '!L33</f>
        <v>0</v>
      </c>
      <c r="O34" s="248">
        <f>'T4 Tsu Casualties 20 Min'!F33+'T4 Tsu Casualties 20 Min'!I33+'T4 Tsu Casualties 20 Min'!L33</f>
        <v>51</v>
      </c>
      <c r="P34" s="248"/>
      <c r="Q34" s="248">
        <f t="shared" si="0"/>
        <v>0</v>
      </c>
      <c r="R34" s="248">
        <f t="shared" si="1"/>
        <v>0</v>
      </c>
      <c r="S34" s="248">
        <f t="shared" si="18"/>
        <v>59</v>
      </c>
      <c r="T34" s="87"/>
      <c r="U34" s="141">
        <f>'T2 Tsu Casualties 10 Min'!N33+'T2 Tsu Casualties 10 Min'!Q33</f>
        <v>0</v>
      </c>
      <c r="V34" s="141">
        <f>'T3 Tsu Casualties 15 Min '!N33+'T3 Tsu Casualties 15 Min '!Q33</f>
        <v>1</v>
      </c>
      <c r="W34" s="141">
        <f>'T4 Tsu Casualties 20 Min'!N33+'T4 Tsu Casualties 20 Min'!Q33</f>
        <v>10</v>
      </c>
      <c r="X34" s="240"/>
      <c r="Y34" s="141">
        <f>'T2 Tsu Casualties 10 Min'!O33+'T2 Tsu Casualties 10 Min'!R33</f>
        <v>0</v>
      </c>
      <c r="Z34" s="141">
        <f>'T3 Tsu Casualties 15 Min '!O33+'T3 Tsu Casualties 15 Min '!R33</f>
        <v>1</v>
      </c>
      <c r="AA34" s="141">
        <f>'T4 Tsu Casualties 20 Min'!O33+'T4 Tsu Casualties 20 Min'!R33</f>
        <v>51</v>
      </c>
      <c r="AB34" s="240"/>
      <c r="AC34" s="141">
        <f t="shared" si="9"/>
        <v>0</v>
      </c>
      <c r="AD34" s="141">
        <f t="shared" si="10"/>
        <v>2</v>
      </c>
      <c r="AE34" s="141">
        <f t="shared" si="11"/>
        <v>61</v>
      </c>
      <c r="AF34" s="87"/>
      <c r="AG34" s="229">
        <f t="shared" si="12"/>
        <v>0</v>
      </c>
      <c r="AH34" s="229">
        <f t="shared" si="13"/>
        <v>1</v>
      </c>
      <c r="AI34" s="229">
        <f t="shared" si="14"/>
        <v>18</v>
      </c>
      <c r="AJ34" s="233"/>
      <c r="AK34" s="229">
        <f t="shared" si="3"/>
        <v>0</v>
      </c>
      <c r="AL34" s="229">
        <f t="shared" si="4"/>
        <v>1</v>
      </c>
      <c r="AM34" s="229">
        <f t="shared" si="5"/>
        <v>102</v>
      </c>
      <c r="AN34" s="233"/>
      <c r="AO34" s="229">
        <f t="shared" si="15"/>
        <v>0</v>
      </c>
      <c r="AP34" s="229">
        <f t="shared" si="16"/>
        <v>2</v>
      </c>
      <c r="AQ34" s="229">
        <f t="shared" si="17"/>
        <v>120</v>
      </c>
      <c r="AR34" s="230"/>
      <c r="AS34" s="231">
        <f t="shared" si="6"/>
        <v>0</v>
      </c>
      <c r="AT34" s="231">
        <f t="shared" si="7"/>
        <v>5.7971014492753622E-4</v>
      </c>
      <c r="AU34" s="231">
        <f t="shared" si="8"/>
        <v>3.4782608695652174E-2</v>
      </c>
      <c r="AV34" s="145" t="s">
        <v>46</v>
      </c>
      <c r="AW34" s="232"/>
    </row>
    <row r="35" spans="1:49" s="12" customFormat="1" x14ac:dyDescent="0.3">
      <c r="B35" s="261" t="s">
        <v>47</v>
      </c>
      <c r="C35" s="262"/>
      <c r="D35" s="263">
        <f>'T1 Population Summary'!W34</f>
        <v>3365</v>
      </c>
      <c r="E35" s="263">
        <f>'T1 Population Summary'!X34</f>
        <v>3464</v>
      </c>
      <c r="F35" s="263">
        <f>'T1 Population Summary'!Y34</f>
        <v>323</v>
      </c>
      <c r="G35" s="264">
        <f>'T1 Population Summary'!Z34</f>
        <v>7152</v>
      </c>
      <c r="H35" s="87"/>
      <c r="I35" s="248">
        <f>SUM('T2 Tsu Casualties 10 Min'!E34,'T2 Tsu Casualties 10 Min'!H34, 'T2 Tsu Casualties 10 Min'!K34)</f>
        <v>5</v>
      </c>
      <c r="J35" s="248">
        <f>'T3 Tsu Casualties 15 Min '!E34+'T3 Tsu Casualties 15 Min '!H34+'T3 Tsu Casualties 15 Min '!K34</f>
        <v>5</v>
      </c>
      <c r="K35" s="248">
        <f>'T4 Tsu Casualties 20 Min'!E34+'T4 Tsu Casualties 20 Min'!H34+'T4 Tsu Casualties 20 Min'!K34</f>
        <v>9</v>
      </c>
      <c r="L35" s="248"/>
      <c r="M35" s="248">
        <f>'T2 Tsu Casualties 10 Min'!F34+'T2 Tsu Casualties 10 Min'!I34+'T2 Tsu Casualties 10 Min'!L34</f>
        <v>5</v>
      </c>
      <c r="N35" s="248">
        <f>'T3 Tsu Casualties 15 Min '!F34+'T3 Tsu Casualties 15 Min '!I34+'T3 Tsu Casualties 15 Min '!L34</f>
        <v>5</v>
      </c>
      <c r="O35" s="248">
        <f>'T4 Tsu Casualties 20 Min'!F34+'T4 Tsu Casualties 20 Min'!I34+'T4 Tsu Casualties 20 Min'!L34</f>
        <v>43</v>
      </c>
      <c r="P35" s="248"/>
      <c r="Q35" s="248">
        <f t="shared" si="0"/>
        <v>10</v>
      </c>
      <c r="R35" s="248">
        <f t="shared" si="1"/>
        <v>10</v>
      </c>
      <c r="S35" s="248">
        <f t="shared" si="18"/>
        <v>52</v>
      </c>
      <c r="T35" s="87"/>
      <c r="U35" s="141">
        <f>'T2 Tsu Casualties 10 Min'!N34+'T2 Tsu Casualties 10 Min'!Q34</f>
        <v>3</v>
      </c>
      <c r="V35" s="141">
        <f>'T3 Tsu Casualties 15 Min '!N34+'T3 Tsu Casualties 15 Min '!Q34</f>
        <v>3</v>
      </c>
      <c r="W35" s="141">
        <f>'T4 Tsu Casualties 20 Min'!N34+'T4 Tsu Casualties 20 Min'!Q34</f>
        <v>10</v>
      </c>
      <c r="X35" s="240"/>
      <c r="Y35" s="141">
        <f>'T2 Tsu Casualties 10 Min'!O34+'T2 Tsu Casualties 10 Min'!R34</f>
        <v>3</v>
      </c>
      <c r="Z35" s="141">
        <f>'T3 Tsu Casualties 15 Min '!O34+'T3 Tsu Casualties 15 Min '!R34</f>
        <v>4</v>
      </c>
      <c r="AA35" s="141">
        <f>'T4 Tsu Casualties 20 Min'!O34+'T4 Tsu Casualties 20 Min'!R34</f>
        <v>44</v>
      </c>
      <c r="AB35" s="240"/>
      <c r="AC35" s="141">
        <f t="shared" si="9"/>
        <v>6</v>
      </c>
      <c r="AD35" s="141">
        <f t="shared" si="10"/>
        <v>7</v>
      </c>
      <c r="AE35" s="141">
        <f t="shared" si="11"/>
        <v>54</v>
      </c>
      <c r="AF35" s="87"/>
      <c r="AG35" s="229">
        <f t="shared" si="12"/>
        <v>8</v>
      </c>
      <c r="AH35" s="229">
        <f t="shared" si="13"/>
        <v>8</v>
      </c>
      <c r="AI35" s="229">
        <f t="shared" si="14"/>
        <v>19</v>
      </c>
      <c r="AJ35" s="233"/>
      <c r="AK35" s="229">
        <f t="shared" si="3"/>
        <v>8</v>
      </c>
      <c r="AL35" s="229">
        <f t="shared" si="4"/>
        <v>9</v>
      </c>
      <c r="AM35" s="229">
        <f t="shared" si="5"/>
        <v>87</v>
      </c>
      <c r="AN35" s="233"/>
      <c r="AO35" s="229">
        <f t="shared" si="15"/>
        <v>16</v>
      </c>
      <c r="AP35" s="229">
        <f t="shared" si="16"/>
        <v>17</v>
      </c>
      <c r="AQ35" s="229">
        <f t="shared" si="17"/>
        <v>106</v>
      </c>
      <c r="AR35" s="230"/>
      <c r="AS35" s="231">
        <f t="shared" si="6"/>
        <v>2.2371364653243847E-3</v>
      </c>
      <c r="AT35" s="231">
        <f t="shared" si="7"/>
        <v>2.3769574944071587E-3</v>
      </c>
      <c r="AU35" s="231">
        <f t="shared" si="8"/>
        <v>1.4821029082774049E-2</v>
      </c>
      <c r="AV35" s="145" t="s">
        <v>47</v>
      </c>
      <c r="AW35" s="232"/>
    </row>
    <row r="36" spans="1:49" s="12" customFormat="1" x14ac:dyDescent="0.3">
      <c r="B36" s="261" t="s">
        <v>48</v>
      </c>
      <c r="C36" s="262"/>
      <c r="D36" s="263">
        <f>'T1 Population Summary'!W35</f>
        <v>921</v>
      </c>
      <c r="E36" s="263">
        <f>'T1 Population Summary'!X35</f>
        <v>1413</v>
      </c>
      <c r="F36" s="263">
        <f>'T1 Population Summary'!Y35</f>
        <v>77</v>
      </c>
      <c r="G36" s="264">
        <f>'T1 Population Summary'!Z35</f>
        <v>2411</v>
      </c>
      <c r="H36" s="87"/>
      <c r="I36" s="248">
        <f>SUM('T2 Tsu Casualties 10 Min'!E35,'T2 Tsu Casualties 10 Min'!H35, 'T2 Tsu Casualties 10 Min'!K35)</f>
        <v>0</v>
      </c>
      <c r="J36" s="248">
        <f>'T3 Tsu Casualties 15 Min '!E35+'T3 Tsu Casualties 15 Min '!H35+'T3 Tsu Casualties 15 Min '!K35</f>
        <v>0</v>
      </c>
      <c r="K36" s="248">
        <f>'T4 Tsu Casualties 20 Min'!E35+'T4 Tsu Casualties 20 Min'!H35+'T4 Tsu Casualties 20 Min'!K35</f>
        <v>0</v>
      </c>
      <c r="L36" s="248"/>
      <c r="M36" s="248">
        <f>'T2 Tsu Casualties 10 Min'!F35+'T2 Tsu Casualties 10 Min'!I35+'T2 Tsu Casualties 10 Min'!L35</f>
        <v>0</v>
      </c>
      <c r="N36" s="248">
        <f>'T3 Tsu Casualties 15 Min '!F35+'T3 Tsu Casualties 15 Min '!I35+'T3 Tsu Casualties 15 Min '!L35</f>
        <v>0</v>
      </c>
      <c r="O36" s="248">
        <f>'T4 Tsu Casualties 20 Min'!F35+'T4 Tsu Casualties 20 Min'!I35+'T4 Tsu Casualties 20 Min'!L35</f>
        <v>10</v>
      </c>
      <c r="P36" s="248"/>
      <c r="Q36" s="248">
        <f t="shared" si="0"/>
        <v>0</v>
      </c>
      <c r="R36" s="248">
        <f t="shared" si="1"/>
        <v>0</v>
      </c>
      <c r="S36" s="248">
        <f t="shared" si="18"/>
        <v>10</v>
      </c>
      <c r="T36" s="87"/>
      <c r="U36" s="141">
        <f>'T2 Tsu Casualties 10 Min'!N35+'T2 Tsu Casualties 10 Min'!Q35</f>
        <v>0</v>
      </c>
      <c r="V36" s="141">
        <f>'T3 Tsu Casualties 15 Min '!N35+'T3 Tsu Casualties 15 Min '!Q35</f>
        <v>0</v>
      </c>
      <c r="W36" s="141">
        <f>'T4 Tsu Casualties 20 Min'!N35+'T4 Tsu Casualties 20 Min'!Q35</f>
        <v>0</v>
      </c>
      <c r="X36" s="240"/>
      <c r="Y36" s="141">
        <f>'T2 Tsu Casualties 10 Min'!O35+'T2 Tsu Casualties 10 Min'!R35</f>
        <v>0</v>
      </c>
      <c r="Z36" s="141">
        <f>'T3 Tsu Casualties 15 Min '!O35+'T3 Tsu Casualties 15 Min '!R35</f>
        <v>0</v>
      </c>
      <c r="AA36" s="141">
        <f>'T4 Tsu Casualties 20 Min'!O35+'T4 Tsu Casualties 20 Min'!R35</f>
        <v>9</v>
      </c>
      <c r="AB36" s="240"/>
      <c r="AC36" s="141">
        <f t="shared" si="9"/>
        <v>0</v>
      </c>
      <c r="AD36" s="141">
        <f t="shared" si="10"/>
        <v>0</v>
      </c>
      <c r="AE36" s="141">
        <f t="shared" si="11"/>
        <v>9</v>
      </c>
      <c r="AF36" s="87"/>
      <c r="AG36" s="229">
        <f t="shared" si="12"/>
        <v>0</v>
      </c>
      <c r="AH36" s="229">
        <f t="shared" si="13"/>
        <v>0</v>
      </c>
      <c r="AI36" s="229">
        <f t="shared" si="14"/>
        <v>0</v>
      </c>
      <c r="AJ36" s="233"/>
      <c r="AK36" s="229">
        <f t="shared" si="3"/>
        <v>0</v>
      </c>
      <c r="AL36" s="229">
        <f t="shared" si="4"/>
        <v>0</v>
      </c>
      <c r="AM36" s="229">
        <f t="shared" si="5"/>
        <v>19</v>
      </c>
      <c r="AN36" s="233"/>
      <c r="AO36" s="229">
        <f t="shared" si="15"/>
        <v>0</v>
      </c>
      <c r="AP36" s="229">
        <f t="shared" si="16"/>
        <v>0</v>
      </c>
      <c r="AQ36" s="229">
        <f t="shared" si="17"/>
        <v>19</v>
      </c>
      <c r="AR36" s="230"/>
      <c r="AS36" s="231">
        <f t="shared" si="6"/>
        <v>0</v>
      </c>
      <c r="AT36" s="231">
        <f t="shared" si="7"/>
        <v>0</v>
      </c>
      <c r="AU36" s="231">
        <f t="shared" si="8"/>
        <v>7.8805474906677719E-3</v>
      </c>
      <c r="AV36" s="145" t="s">
        <v>48</v>
      </c>
      <c r="AW36" s="232"/>
    </row>
    <row r="37" spans="1:49" s="12" customFormat="1" x14ac:dyDescent="0.3">
      <c r="B37" s="261" t="s">
        <v>49</v>
      </c>
      <c r="C37" s="262"/>
      <c r="D37" s="263">
        <f>'T1 Population Summary'!W36</f>
        <v>312</v>
      </c>
      <c r="E37" s="263">
        <f>'T1 Population Summary'!X36</f>
        <v>490</v>
      </c>
      <c r="F37" s="263">
        <f>'T1 Population Summary'!Y36</f>
        <v>2</v>
      </c>
      <c r="G37" s="264">
        <f>'T1 Population Summary'!Z36</f>
        <v>804</v>
      </c>
      <c r="H37" s="87"/>
      <c r="I37" s="248">
        <f>SUM('T2 Tsu Casualties 10 Min'!E36,'T2 Tsu Casualties 10 Min'!H36, 'T2 Tsu Casualties 10 Min'!K36)</f>
        <v>0</v>
      </c>
      <c r="J37" s="248">
        <f>'T3 Tsu Casualties 15 Min '!E36+'T3 Tsu Casualties 15 Min '!H36+'T3 Tsu Casualties 15 Min '!K36</f>
        <v>0</v>
      </c>
      <c r="K37" s="248">
        <f>'T4 Tsu Casualties 20 Min'!E36+'T4 Tsu Casualties 20 Min'!H36+'T4 Tsu Casualties 20 Min'!K36</f>
        <v>0</v>
      </c>
      <c r="L37" s="248"/>
      <c r="M37" s="248">
        <f>'T2 Tsu Casualties 10 Min'!F36+'T2 Tsu Casualties 10 Min'!I36+'T2 Tsu Casualties 10 Min'!L36</f>
        <v>0</v>
      </c>
      <c r="N37" s="248">
        <f>'T3 Tsu Casualties 15 Min '!F36+'T3 Tsu Casualties 15 Min '!I36+'T3 Tsu Casualties 15 Min '!L36</f>
        <v>0</v>
      </c>
      <c r="O37" s="248">
        <f>'T4 Tsu Casualties 20 Min'!F36+'T4 Tsu Casualties 20 Min'!I36+'T4 Tsu Casualties 20 Min'!L36</f>
        <v>0</v>
      </c>
      <c r="P37" s="248"/>
      <c r="Q37" s="248">
        <f t="shared" si="0"/>
        <v>0</v>
      </c>
      <c r="R37" s="248">
        <f t="shared" si="1"/>
        <v>0</v>
      </c>
      <c r="S37" s="248">
        <f t="shared" si="18"/>
        <v>0</v>
      </c>
      <c r="T37" s="87"/>
      <c r="U37" s="141">
        <f>'T2 Tsu Casualties 10 Min'!N36+'T2 Tsu Casualties 10 Min'!Q36</f>
        <v>0</v>
      </c>
      <c r="V37" s="141">
        <f>'T3 Tsu Casualties 15 Min '!N36+'T3 Tsu Casualties 15 Min '!Q36</f>
        <v>0</v>
      </c>
      <c r="W37" s="141">
        <f>'T4 Tsu Casualties 20 Min'!N36+'T4 Tsu Casualties 20 Min'!Q36</f>
        <v>0</v>
      </c>
      <c r="X37" s="240"/>
      <c r="Y37" s="141">
        <f>'T2 Tsu Casualties 10 Min'!O36+'T2 Tsu Casualties 10 Min'!R36</f>
        <v>0</v>
      </c>
      <c r="Z37" s="141">
        <f>'T3 Tsu Casualties 15 Min '!O36+'T3 Tsu Casualties 15 Min '!R36</f>
        <v>0</v>
      </c>
      <c r="AA37" s="141">
        <f>'T4 Tsu Casualties 20 Min'!O36+'T4 Tsu Casualties 20 Min'!R36</f>
        <v>0</v>
      </c>
      <c r="AB37" s="240"/>
      <c r="AC37" s="141">
        <f t="shared" si="9"/>
        <v>0</v>
      </c>
      <c r="AD37" s="141">
        <f t="shared" si="10"/>
        <v>0</v>
      </c>
      <c r="AE37" s="141">
        <f t="shared" si="11"/>
        <v>0</v>
      </c>
      <c r="AF37" s="87"/>
      <c r="AG37" s="229">
        <f t="shared" si="12"/>
        <v>0</v>
      </c>
      <c r="AH37" s="229">
        <f t="shared" si="13"/>
        <v>0</v>
      </c>
      <c r="AI37" s="229">
        <f t="shared" si="14"/>
        <v>0</v>
      </c>
      <c r="AJ37" s="233"/>
      <c r="AK37" s="229">
        <f t="shared" si="3"/>
        <v>0</v>
      </c>
      <c r="AL37" s="229">
        <f t="shared" si="4"/>
        <v>0</v>
      </c>
      <c r="AM37" s="229">
        <f t="shared" si="5"/>
        <v>0</v>
      </c>
      <c r="AN37" s="233"/>
      <c r="AO37" s="229">
        <f t="shared" si="15"/>
        <v>0</v>
      </c>
      <c r="AP37" s="229">
        <f t="shared" si="16"/>
        <v>0</v>
      </c>
      <c r="AQ37" s="229">
        <f t="shared" si="17"/>
        <v>0</v>
      </c>
      <c r="AR37" s="230"/>
      <c r="AS37" s="231">
        <f t="shared" si="6"/>
        <v>0</v>
      </c>
      <c r="AT37" s="231">
        <f t="shared" si="7"/>
        <v>0</v>
      </c>
      <c r="AU37" s="231">
        <f t="shared" si="8"/>
        <v>0</v>
      </c>
      <c r="AV37" s="145" t="s">
        <v>49</v>
      </c>
      <c r="AW37" s="232"/>
    </row>
    <row r="38" spans="1:49" s="12" customFormat="1" x14ac:dyDescent="0.3">
      <c r="B38" s="261" t="s">
        <v>50</v>
      </c>
      <c r="C38" s="262"/>
      <c r="D38" s="264">
        <f>'T1 Population Summary'!W37</f>
        <v>902</v>
      </c>
      <c r="E38" s="264">
        <f>'T1 Population Summary'!X37</f>
        <v>443</v>
      </c>
      <c r="F38" s="264">
        <f>'T1 Population Summary'!Y37</f>
        <v>20</v>
      </c>
      <c r="G38" s="264">
        <f>'T1 Population Summary'!Z37</f>
        <v>1365</v>
      </c>
      <c r="H38" s="87"/>
      <c r="I38" s="248">
        <f>SUM('T2 Tsu Casualties 10 Min'!E37,'T2 Tsu Casualties 10 Min'!H37, 'T2 Tsu Casualties 10 Min'!K37)</f>
        <v>68</v>
      </c>
      <c r="J38" s="248">
        <f>'T3 Tsu Casualties 15 Min '!E37+'T3 Tsu Casualties 15 Min '!H37+'T3 Tsu Casualties 15 Min '!K37</f>
        <v>68</v>
      </c>
      <c r="K38" s="248">
        <f>'T4 Tsu Casualties 20 Min'!E37+'T4 Tsu Casualties 20 Min'!H37+'T4 Tsu Casualties 20 Min'!K37</f>
        <v>73</v>
      </c>
      <c r="L38" s="248"/>
      <c r="M38" s="248">
        <f>'T2 Tsu Casualties 10 Min'!F37+'T2 Tsu Casualties 10 Min'!I37+'T2 Tsu Casualties 10 Min'!L37</f>
        <v>68</v>
      </c>
      <c r="N38" s="248">
        <f>'T3 Tsu Casualties 15 Min '!F37+'T3 Tsu Casualties 15 Min '!I37+'T3 Tsu Casualties 15 Min '!L37</f>
        <v>69</v>
      </c>
      <c r="O38" s="248">
        <f>'T4 Tsu Casualties 20 Min'!F37+'T4 Tsu Casualties 20 Min'!I37+'T4 Tsu Casualties 20 Min'!L37</f>
        <v>92</v>
      </c>
      <c r="P38" s="248"/>
      <c r="Q38" s="248">
        <f t="shared" si="0"/>
        <v>136</v>
      </c>
      <c r="R38" s="248">
        <f t="shared" si="1"/>
        <v>137</v>
      </c>
      <c r="S38" s="248">
        <f t="shared" si="18"/>
        <v>165</v>
      </c>
      <c r="T38" s="87"/>
      <c r="U38" s="141">
        <f>'T2 Tsu Casualties 10 Min'!N37+'T2 Tsu Casualties 10 Min'!Q37</f>
        <v>59</v>
      </c>
      <c r="V38" s="141">
        <f>'T3 Tsu Casualties 15 Min '!N37+'T3 Tsu Casualties 15 Min '!Q37</f>
        <v>60</v>
      </c>
      <c r="W38" s="141">
        <f>'T4 Tsu Casualties 20 Min'!N37+'T4 Tsu Casualties 20 Min'!Q37</f>
        <v>67</v>
      </c>
      <c r="X38" s="240"/>
      <c r="Y38" s="141">
        <f>'T2 Tsu Casualties 10 Min'!O37+'T2 Tsu Casualties 10 Min'!R37</f>
        <v>59</v>
      </c>
      <c r="Z38" s="141">
        <f>'T3 Tsu Casualties 15 Min '!O37+'T3 Tsu Casualties 15 Min '!R37</f>
        <v>61</v>
      </c>
      <c r="AA38" s="141">
        <f>'T4 Tsu Casualties 20 Min'!O37+'T4 Tsu Casualties 20 Min'!R37</f>
        <v>84</v>
      </c>
      <c r="AB38" s="240"/>
      <c r="AC38" s="141">
        <f t="shared" si="9"/>
        <v>118</v>
      </c>
      <c r="AD38" s="141">
        <f t="shared" si="10"/>
        <v>121</v>
      </c>
      <c r="AE38" s="141">
        <f t="shared" si="11"/>
        <v>151</v>
      </c>
      <c r="AF38" s="87"/>
      <c r="AG38" s="229">
        <f t="shared" si="12"/>
        <v>127</v>
      </c>
      <c r="AH38" s="229">
        <f t="shared" si="13"/>
        <v>128</v>
      </c>
      <c r="AI38" s="229">
        <f t="shared" si="14"/>
        <v>140</v>
      </c>
      <c r="AJ38" s="233"/>
      <c r="AK38" s="229">
        <f t="shared" si="3"/>
        <v>127</v>
      </c>
      <c r="AL38" s="229">
        <f t="shared" si="4"/>
        <v>130</v>
      </c>
      <c r="AM38" s="229">
        <f t="shared" si="5"/>
        <v>176</v>
      </c>
      <c r="AN38" s="233"/>
      <c r="AO38" s="229">
        <f t="shared" si="15"/>
        <v>254</v>
      </c>
      <c r="AP38" s="229">
        <f t="shared" si="16"/>
        <v>258</v>
      </c>
      <c r="AQ38" s="229">
        <f t="shared" si="17"/>
        <v>316</v>
      </c>
      <c r="AR38" s="230"/>
      <c r="AS38" s="231">
        <f t="shared" si="6"/>
        <v>0.18608058608058609</v>
      </c>
      <c r="AT38" s="231">
        <f t="shared" si="7"/>
        <v>0.18901098901098901</v>
      </c>
      <c r="AU38" s="231">
        <f t="shared" si="8"/>
        <v>0.23150183150183151</v>
      </c>
      <c r="AV38" s="145" t="s">
        <v>50</v>
      </c>
      <c r="AW38" s="232"/>
    </row>
    <row r="39" spans="1:49" s="12" customFormat="1" ht="14.25" customHeight="1" x14ac:dyDescent="0.3">
      <c r="B39" s="261" t="s">
        <v>51</v>
      </c>
      <c r="C39" s="262"/>
      <c r="D39" s="263">
        <f>'T1 Population Summary'!W38</f>
        <v>6077</v>
      </c>
      <c r="E39" s="263">
        <f>'T1 Population Summary'!X38</f>
        <v>6345</v>
      </c>
      <c r="F39" s="263">
        <f>'T1 Population Summary'!Y38</f>
        <v>373</v>
      </c>
      <c r="G39" s="263">
        <f>'T1 Population Summary'!Z38</f>
        <v>12795</v>
      </c>
      <c r="H39" s="87"/>
      <c r="I39" s="248">
        <f>SUM('T2 Tsu Casualties 10 Min'!E38,'T2 Tsu Casualties 10 Min'!H38, 'T2 Tsu Casualties 10 Min'!K38)</f>
        <v>0</v>
      </c>
      <c r="J39" s="248">
        <f>'T3 Tsu Casualties 15 Min '!E38+'T3 Tsu Casualties 15 Min '!H38+'T3 Tsu Casualties 15 Min '!K38</f>
        <v>0</v>
      </c>
      <c r="K39" s="248">
        <f>'T4 Tsu Casualties 20 Min'!E38+'T4 Tsu Casualties 20 Min'!H38+'T4 Tsu Casualties 20 Min'!K38</f>
        <v>2</v>
      </c>
      <c r="L39" s="248"/>
      <c r="M39" s="248">
        <f>'T2 Tsu Casualties 10 Min'!F38+'T2 Tsu Casualties 10 Min'!I38+'T2 Tsu Casualties 10 Min'!L38</f>
        <v>0</v>
      </c>
      <c r="N39" s="248">
        <f>'T3 Tsu Casualties 15 Min '!F38+'T3 Tsu Casualties 15 Min '!I38+'T3 Tsu Casualties 15 Min '!L38</f>
        <v>0</v>
      </c>
      <c r="O39" s="248">
        <f>'T4 Tsu Casualties 20 Min'!F38+'T4 Tsu Casualties 20 Min'!I38+'T4 Tsu Casualties 20 Min'!L38</f>
        <v>100</v>
      </c>
      <c r="P39" s="248"/>
      <c r="Q39" s="248">
        <f t="shared" si="0"/>
        <v>0</v>
      </c>
      <c r="R39" s="248">
        <f t="shared" si="1"/>
        <v>0</v>
      </c>
      <c r="S39" s="248">
        <f t="shared" si="18"/>
        <v>102</v>
      </c>
      <c r="T39" s="88"/>
      <c r="U39" s="141">
        <f>'T2 Tsu Casualties 10 Min'!N38+'T2 Tsu Casualties 10 Min'!Q38</f>
        <v>0</v>
      </c>
      <c r="V39" s="141">
        <f>'T3 Tsu Casualties 15 Min '!N38+'T3 Tsu Casualties 15 Min '!Q38</f>
        <v>0</v>
      </c>
      <c r="W39" s="141">
        <f>'T4 Tsu Casualties 20 Min'!N38+'T4 Tsu Casualties 20 Min'!Q38</f>
        <v>2</v>
      </c>
      <c r="X39" s="240"/>
      <c r="Y39" s="141">
        <f>'T2 Tsu Casualties 10 Min'!O38+'T2 Tsu Casualties 10 Min'!R38</f>
        <v>0</v>
      </c>
      <c r="Z39" s="141">
        <f>'T3 Tsu Casualties 15 Min '!O38+'T3 Tsu Casualties 15 Min '!R38</f>
        <v>0</v>
      </c>
      <c r="AA39" s="141">
        <f>'T4 Tsu Casualties 20 Min'!O38+'T4 Tsu Casualties 20 Min'!R38</f>
        <v>92</v>
      </c>
      <c r="AB39" s="240"/>
      <c r="AC39" s="141">
        <f t="shared" si="9"/>
        <v>0</v>
      </c>
      <c r="AD39" s="141">
        <f t="shared" si="10"/>
        <v>0</v>
      </c>
      <c r="AE39" s="141">
        <f t="shared" si="11"/>
        <v>94</v>
      </c>
      <c r="AF39" s="88"/>
      <c r="AG39" s="229">
        <f t="shared" si="12"/>
        <v>0</v>
      </c>
      <c r="AH39" s="229">
        <f t="shared" si="13"/>
        <v>0</v>
      </c>
      <c r="AI39" s="229">
        <f t="shared" si="14"/>
        <v>4</v>
      </c>
      <c r="AJ39" s="233"/>
      <c r="AK39" s="229">
        <f t="shared" si="3"/>
        <v>0</v>
      </c>
      <c r="AL39" s="229">
        <f t="shared" si="4"/>
        <v>0</v>
      </c>
      <c r="AM39" s="229">
        <f t="shared" si="5"/>
        <v>192</v>
      </c>
      <c r="AN39" s="233"/>
      <c r="AO39" s="229">
        <f t="shared" si="15"/>
        <v>0</v>
      </c>
      <c r="AP39" s="229">
        <f t="shared" si="16"/>
        <v>0</v>
      </c>
      <c r="AQ39" s="229">
        <f t="shared" si="17"/>
        <v>196</v>
      </c>
      <c r="AR39" s="230"/>
      <c r="AS39" s="231">
        <f t="shared" si="6"/>
        <v>0</v>
      </c>
      <c r="AT39" s="231">
        <f t="shared" si="7"/>
        <v>0</v>
      </c>
      <c r="AU39" s="231">
        <f t="shared" si="8"/>
        <v>1.5318483782727628E-2</v>
      </c>
      <c r="AV39" s="145" t="s">
        <v>51</v>
      </c>
      <c r="AW39" s="232"/>
    </row>
    <row r="40" spans="1:49" x14ac:dyDescent="0.3">
      <c r="A40" s="12"/>
      <c r="B40" s="236"/>
      <c r="C40" s="237"/>
      <c r="D40" s="238"/>
      <c r="E40" s="238"/>
      <c r="F40" s="238"/>
      <c r="G40" s="238"/>
      <c r="H40" s="88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88"/>
      <c r="U40" s="56"/>
      <c r="V40" s="56"/>
      <c r="W40" s="56"/>
      <c r="X40" s="225"/>
      <c r="Y40" s="56"/>
      <c r="Z40" s="56"/>
      <c r="AA40" s="56"/>
      <c r="AB40" s="225"/>
      <c r="AC40" s="56"/>
      <c r="AD40" s="56"/>
      <c r="AE40" s="56"/>
      <c r="AF40" s="88"/>
      <c r="AG40" s="57"/>
      <c r="AH40" s="56"/>
      <c r="AI40" s="56"/>
      <c r="AJ40" s="225"/>
      <c r="AK40" s="56"/>
      <c r="AL40" s="56"/>
      <c r="AM40" s="56"/>
      <c r="AN40" s="225"/>
      <c r="AO40" s="56"/>
      <c r="AP40" s="56"/>
      <c r="AR40" s="174"/>
      <c r="AS40" s="226"/>
      <c r="AT40" s="26"/>
      <c r="AU40" s="226"/>
    </row>
    <row r="41" spans="1:49" ht="15" thickBot="1" x14ac:dyDescent="0.35">
      <c r="A41" s="12"/>
      <c r="B41" s="45" t="s">
        <v>113</v>
      </c>
      <c r="C41" s="44"/>
      <c r="D41" s="242">
        <f>'T1 Population Summary'!W40</f>
        <v>76212</v>
      </c>
      <c r="E41" s="242">
        <f>'T1 Population Summary'!X40</f>
        <v>95014</v>
      </c>
      <c r="F41" s="242">
        <f>'T1 Population Summary'!Y40</f>
        <v>4331</v>
      </c>
      <c r="G41" s="242">
        <f>'T1 Population Summary'!Z40</f>
        <v>175557</v>
      </c>
      <c r="H41" s="171"/>
      <c r="I41" s="243">
        <f>I11+I14+I19+I20+I23+I24+I25+I26+I33+I34+I35+I36+I37+I38+I39</f>
        <v>571</v>
      </c>
      <c r="J41" s="243">
        <f t="shared" ref="J41:AQ41" si="19">J11+J14+J19+J20+J23+J24+J25+J26+J33+J34+J35+J36+J37+J38+J39</f>
        <v>742</v>
      </c>
      <c r="K41" s="244">
        <f t="shared" si="19"/>
        <v>779</v>
      </c>
      <c r="L41" s="244"/>
      <c r="M41" s="243">
        <f t="shared" si="19"/>
        <v>24577</v>
      </c>
      <c r="N41" s="243">
        <f t="shared" si="19"/>
        <v>28219</v>
      </c>
      <c r="O41" s="243">
        <f t="shared" si="19"/>
        <v>32760</v>
      </c>
      <c r="P41" s="244"/>
      <c r="Q41" s="243">
        <f t="shared" si="19"/>
        <v>25148</v>
      </c>
      <c r="R41" s="243">
        <f t="shared" si="19"/>
        <v>28961</v>
      </c>
      <c r="S41" s="243">
        <f t="shared" si="19"/>
        <v>33539</v>
      </c>
      <c r="T41" s="205">
        <f t="shared" si="19"/>
        <v>0</v>
      </c>
      <c r="U41" s="243">
        <f t="shared" si="19"/>
        <v>622</v>
      </c>
      <c r="V41" s="243">
        <f t="shared" si="19"/>
        <v>758</v>
      </c>
      <c r="W41" s="243">
        <f t="shared" si="19"/>
        <v>768</v>
      </c>
      <c r="X41" s="244"/>
      <c r="Y41" s="243">
        <f t="shared" si="19"/>
        <v>24658</v>
      </c>
      <c r="Z41" s="243">
        <f t="shared" si="19"/>
        <v>27585</v>
      </c>
      <c r="AA41" s="243">
        <f t="shared" si="19"/>
        <v>31079</v>
      </c>
      <c r="AB41" s="244"/>
      <c r="AC41" s="243">
        <f t="shared" si="19"/>
        <v>25280</v>
      </c>
      <c r="AD41" s="243">
        <f t="shared" si="19"/>
        <v>28343</v>
      </c>
      <c r="AE41" s="243">
        <f t="shared" si="19"/>
        <v>31847</v>
      </c>
      <c r="AF41" s="205"/>
      <c r="AG41" s="243">
        <f t="shared" si="19"/>
        <v>1193</v>
      </c>
      <c r="AH41" s="244">
        <f t="shared" si="19"/>
        <v>1500</v>
      </c>
      <c r="AI41" s="243">
        <f t="shared" si="19"/>
        <v>1547</v>
      </c>
      <c r="AJ41" s="244"/>
      <c r="AK41" s="243">
        <f t="shared" si="19"/>
        <v>49235</v>
      </c>
      <c r="AL41" s="243">
        <f t="shared" si="19"/>
        <v>55804</v>
      </c>
      <c r="AM41" s="244">
        <f t="shared" si="19"/>
        <v>63839</v>
      </c>
      <c r="AN41" s="244"/>
      <c r="AO41" s="243">
        <f t="shared" si="19"/>
        <v>50428</v>
      </c>
      <c r="AP41" s="243">
        <f t="shared" si="19"/>
        <v>57304</v>
      </c>
      <c r="AQ41" s="243">
        <f t="shared" si="19"/>
        <v>65386</v>
      </c>
      <c r="AR41" s="245"/>
      <c r="AS41" s="246">
        <v>0.28727298223810632</v>
      </c>
      <c r="AT41" s="246">
        <v>0.32647456637827121</v>
      </c>
      <c r="AU41" s="246">
        <v>0.37245958330690054</v>
      </c>
    </row>
    <row r="42" spans="1:49" x14ac:dyDescent="0.3">
      <c r="Y42"/>
      <c r="Z42"/>
      <c r="AR42" s="224"/>
    </row>
    <row r="43" spans="1:49" x14ac:dyDescent="0.3">
      <c r="B43" s="25" t="s">
        <v>114</v>
      </c>
      <c r="C43" s="41"/>
      <c r="Y43"/>
      <c r="Z43"/>
    </row>
    <row r="44" spans="1:49" x14ac:dyDescent="0.3">
      <c r="B44" t="s">
        <v>155</v>
      </c>
      <c r="Y44"/>
      <c r="Z44"/>
    </row>
    <row r="45" spans="1:49" s="12" customFormat="1" ht="34.5" customHeight="1" x14ac:dyDescent="0.3">
      <c r="B45" s="348" t="s">
        <v>156</v>
      </c>
      <c r="C45" s="348"/>
      <c r="D45" s="348"/>
      <c r="E45" s="348"/>
      <c r="F45" s="348"/>
      <c r="G45" s="348"/>
      <c r="H45" s="348"/>
      <c r="I45" s="348"/>
      <c r="J45" s="348"/>
      <c r="K45" s="348"/>
      <c r="L45" s="348"/>
      <c r="M45" s="348"/>
      <c r="N45" s="348"/>
      <c r="O45" s="348"/>
      <c r="P45" s="348"/>
      <c r="Q45" s="348"/>
      <c r="R45" s="348"/>
      <c r="S45" s="348"/>
      <c r="T45" s="348"/>
      <c r="U45" s="348"/>
      <c r="V45" s="89"/>
      <c r="W45" s="51"/>
      <c r="X45" s="51"/>
      <c r="Y45"/>
      <c r="Z45"/>
      <c r="AA45"/>
      <c r="AB45" s="51"/>
      <c r="AC45"/>
      <c r="AD45"/>
      <c r="AE45"/>
      <c r="AF45"/>
      <c r="AG45"/>
      <c r="AJ45" s="51"/>
      <c r="AN45" s="51"/>
    </row>
    <row r="46" spans="1:49" s="12" customFormat="1" ht="20.25" customHeight="1" x14ac:dyDescent="0.3">
      <c r="B46" s="10" t="s">
        <v>117</v>
      </c>
      <c r="C46" s="10"/>
      <c r="AT46" s="58"/>
    </row>
    <row r="47" spans="1:49" s="12" customFormat="1" ht="24" customHeight="1" x14ac:dyDescent="0.3">
      <c r="B47" s="66"/>
      <c r="C47" s="10"/>
      <c r="AE47"/>
      <c r="AT47" s="58"/>
    </row>
    <row r="48" spans="1:49" x14ac:dyDescent="0.3">
      <c r="B48" s="27" t="s">
        <v>59</v>
      </c>
      <c r="C48" s="42"/>
    </row>
    <row r="49" spans="2:3" x14ac:dyDescent="0.3">
      <c r="B49" s="27" t="s">
        <v>60</v>
      </c>
      <c r="C49" s="42"/>
    </row>
    <row r="50" spans="2:3" x14ac:dyDescent="0.3">
      <c r="B50" s="28" t="s">
        <v>61</v>
      </c>
      <c r="C50" s="43"/>
    </row>
    <row r="51" spans="2:3" x14ac:dyDescent="0.3">
      <c r="B51" t="s">
        <v>62</v>
      </c>
    </row>
  </sheetData>
  <mergeCells count="18">
    <mergeCell ref="AV10:AW10"/>
    <mergeCell ref="AS9:AU9"/>
    <mergeCell ref="D9:G9"/>
    <mergeCell ref="B10:C10"/>
    <mergeCell ref="M9:O9"/>
    <mergeCell ref="I9:K9"/>
    <mergeCell ref="Y9:AA9"/>
    <mergeCell ref="U9:W9"/>
    <mergeCell ref="AK9:AM9"/>
    <mergeCell ref="AG9:AI9"/>
    <mergeCell ref="AO9:AQ9"/>
    <mergeCell ref="D8:G8"/>
    <mergeCell ref="AG8:AU8"/>
    <mergeCell ref="U8:AE8"/>
    <mergeCell ref="I8:S8"/>
    <mergeCell ref="B45:U45"/>
    <mergeCell ref="AC9:AE9"/>
    <mergeCell ref="Q9:S9"/>
  </mergeCells>
  <pageMargins left="0.7" right="0.7" top="0.75" bottom="0.75" header="0.3" footer="0.3"/>
  <pageSetup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4818-87A8-4251-B27A-AA062CA44977}">
  <sheetPr>
    <tabColor rgb="FFFFFF00"/>
    <pageSetUpPr fitToPage="1"/>
  </sheetPr>
  <dimension ref="A1:W47"/>
  <sheetViews>
    <sheetView topLeftCell="A8" zoomScale="130" zoomScaleNormal="130" workbookViewId="0">
      <selection activeCell="B35" sqref="B35"/>
    </sheetView>
  </sheetViews>
  <sheetFormatPr defaultColWidth="9.21875" defaultRowHeight="14.4" x14ac:dyDescent="0.3"/>
  <cols>
    <col min="1" max="1" width="3.5546875" customWidth="1"/>
    <col min="2" max="2" width="13.5546875" customWidth="1"/>
    <col min="4" max="4" width="13" customWidth="1"/>
    <col min="5" max="6" width="13.5546875" customWidth="1"/>
    <col min="7" max="10" width="15" customWidth="1"/>
    <col min="11" max="11" width="12" customWidth="1"/>
  </cols>
  <sheetData>
    <row r="1" spans="1:20" ht="18" x14ac:dyDescent="0.35">
      <c r="B1" s="19" t="s">
        <v>183</v>
      </c>
    </row>
    <row r="2" spans="1:20" s="16" customFormat="1" ht="21" customHeight="1" x14ac:dyDescent="0.35">
      <c r="B2" s="19" t="s">
        <v>23</v>
      </c>
      <c r="F2" s="17"/>
    </row>
    <row r="3" spans="1:20" ht="18" x14ac:dyDescent="0.35">
      <c r="B3" s="19" t="s">
        <v>24</v>
      </c>
      <c r="C3" s="6"/>
      <c r="D3" s="6"/>
      <c r="E3" s="6"/>
      <c r="F3" s="15"/>
      <c r="G3" s="3"/>
      <c r="H3" s="3"/>
      <c r="I3" s="3"/>
      <c r="J3" s="3"/>
    </row>
    <row r="4" spans="1:20" ht="18" x14ac:dyDescent="0.35">
      <c r="B4" s="33" t="s">
        <v>25</v>
      </c>
      <c r="C4" s="34"/>
      <c r="D4" s="34"/>
      <c r="E4" s="34"/>
      <c r="F4" s="35"/>
      <c r="G4" s="36"/>
      <c r="H4" s="36"/>
      <c r="I4" s="36"/>
      <c r="J4" s="36"/>
      <c r="K4" s="388"/>
    </row>
    <row r="5" spans="1:20" ht="18" x14ac:dyDescent="0.35">
      <c r="B5" s="29" t="s">
        <v>26</v>
      </c>
      <c r="C5" s="30"/>
      <c r="D5" s="30"/>
      <c r="E5" s="30"/>
      <c r="F5" s="31"/>
      <c r="G5" s="32"/>
      <c r="H5" s="32"/>
      <c r="I5" s="32"/>
      <c r="J5" s="32"/>
    </row>
    <row r="6" spans="1:20" ht="18" x14ac:dyDescent="0.35">
      <c r="B6" s="52" t="s">
        <v>27</v>
      </c>
      <c r="C6" s="53"/>
      <c r="D6" s="53"/>
      <c r="E6" s="53"/>
      <c r="F6" s="54"/>
      <c r="G6" s="55"/>
      <c r="H6" s="55"/>
      <c r="I6" s="55"/>
      <c r="J6" s="55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8.75" customHeight="1" thickBot="1" x14ac:dyDescent="0.35">
      <c r="B7" s="9"/>
      <c r="C7" s="1"/>
      <c r="D7" s="1"/>
      <c r="E7" s="1"/>
      <c r="F7" s="1"/>
      <c r="G7" s="9"/>
      <c r="H7" s="9"/>
      <c r="I7" s="9"/>
      <c r="J7" s="9"/>
      <c r="K7" s="3"/>
      <c r="L7" s="3"/>
      <c r="M7" s="3"/>
      <c r="N7" s="3"/>
      <c r="O7" s="3"/>
      <c r="P7" s="3"/>
      <c r="Q7" s="3"/>
      <c r="R7" s="3"/>
    </row>
    <row r="8" spans="1:20" ht="51.75" customHeight="1" x14ac:dyDescent="0.3">
      <c r="C8" s="376" t="s">
        <v>28</v>
      </c>
      <c r="D8" s="376" t="s">
        <v>29</v>
      </c>
      <c r="E8" s="376" t="s">
        <v>30</v>
      </c>
      <c r="F8" s="376" t="s">
        <v>31</v>
      </c>
      <c r="G8" s="382" t="s">
        <v>32</v>
      </c>
      <c r="H8" s="382"/>
      <c r="I8" s="382"/>
      <c r="J8" s="382"/>
      <c r="N8" s="3"/>
      <c r="O8" s="3"/>
      <c r="P8" s="3"/>
      <c r="Q8" s="3"/>
      <c r="R8" s="3"/>
    </row>
    <row r="9" spans="1:20" s="12" customFormat="1" ht="16.5" customHeight="1" x14ac:dyDescent="0.3">
      <c r="B9" s="380" t="s">
        <v>33</v>
      </c>
      <c r="C9" s="377"/>
      <c r="D9" s="377"/>
      <c r="E9" s="377"/>
      <c r="F9" s="377"/>
      <c r="G9" s="383" t="s">
        <v>34</v>
      </c>
      <c r="H9" s="383"/>
      <c r="I9" s="384" t="s">
        <v>35</v>
      </c>
      <c r="J9" s="384"/>
      <c r="N9" s="11"/>
      <c r="O9" s="11"/>
      <c r="P9" s="11"/>
      <c r="Q9" s="11"/>
      <c r="R9" s="11"/>
    </row>
    <row r="10" spans="1:20" ht="24.75" customHeight="1" thickBot="1" x14ac:dyDescent="0.35">
      <c r="B10" s="381"/>
      <c r="C10" s="378"/>
      <c r="D10" s="378"/>
      <c r="E10" s="378"/>
      <c r="F10" s="378"/>
      <c r="G10" s="274" t="s">
        <v>180</v>
      </c>
      <c r="H10" s="272" t="s">
        <v>36</v>
      </c>
      <c r="I10" s="274" t="s">
        <v>180</v>
      </c>
      <c r="J10" s="272" t="s">
        <v>36</v>
      </c>
      <c r="N10" s="3"/>
      <c r="O10" s="3"/>
      <c r="P10" s="3"/>
      <c r="Q10" s="3"/>
      <c r="R10" s="3"/>
    </row>
    <row r="11" spans="1:20" ht="18" customHeight="1" x14ac:dyDescent="0.3">
      <c r="A11" s="12"/>
      <c r="B11" s="271" t="s">
        <v>37</v>
      </c>
      <c r="C11" s="275">
        <v>1709</v>
      </c>
      <c r="D11" s="275">
        <v>758.99529199999995</v>
      </c>
      <c r="E11" s="275">
        <v>609.70756200000005</v>
      </c>
      <c r="F11" s="275">
        <v>1368.7028540000001</v>
      </c>
      <c r="G11" s="275">
        <v>1184.1426223945309</v>
      </c>
      <c r="H11" s="275">
        <v>1254.924749423828</v>
      </c>
      <c r="I11" s="282">
        <v>0.86515683001164456</v>
      </c>
      <c r="J11" s="282">
        <v>0.91687158082292408</v>
      </c>
      <c r="K11" s="59"/>
      <c r="L11" s="60"/>
      <c r="M11" s="3"/>
      <c r="N11" s="3"/>
      <c r="O11" s="3"/>
      <c r="P11" s="3"/>
      <c r="Q11" s="3"/>
      <c r="R11" s="3"/>
    </row>
    <row r="12" spans="1:20" ht="18" customHeight="1" x14ac:dyDescent="0.3">
      <c r="A12" s="12"/>
      <c r="B12" s="273" t="s">
        <v>38</v>
      </c>
      <c r="C12" s="283">
        <v>17760</v>
      </c>
      <c r="D12" s="283">
        <v>7287.3875150000003</v>
      </c>
      <c r="E12" s="283">
        <v>4912.929091</v>
      </c>
      <c r="F12" s="283">
        <v>12200.316606</v>
      </c>
      <c r="G12" s="283">
        <v>8173.5543565131838</v>
      </c>
      <c r="H12" s="283">
        <v>9323.4659802753904</v>
      </c>
      <c r="I12" s="284">
        <v>0.66994608586579685</v>
      </c>
      <c r="J12" s="284">
        <v>0.76419869101513305</v>
      </c>
      <c r="K12" s="60"/>
      <c r="L12" s="60"/>
      <c r="M12" s="3"/>
      <c r="N12" s="3"/>
      <c r="O12" s="3"/>
      <c r="P12" s="3"/>
      <c r="Q12" s="3"/>
      <c r="R12" s="3"/>
    </row>
    <row r="13" spans="1:20" ht="18" customHeight="1" x14ac:dyDescent="0.3">
      <c r="A13" s="12"/>
      <c r="B13" s="271" t="s">
        <v>39</v>
      </c>
      <c r="C13" s="275">
        <v>2707</v>
      </c>
      <c r="D13" s="275">
        <v>1183.5551419999999</v>
      </c>
      <c r="E13" s="275">
        <v>691.49100399999998</v>
      </c>
      <c r="F13" s="275">
        <v>1875.0461459999999</v>
      </c>
      <c r="G13" s="275">
        <v>517.12318770843513</v>
      </c>
      <c r="H13" s="275">
        <v>621.93664536523443</v>
      </c>
      <c r="I13" s="282">
        <v>0.27579224586637729</v>
      </c>
      <c r="J13" s="282">
        <v>0.33169138087187877</v>
      </c>
      <c r="K13" s="59"/>
      <c r="L13" s="60"/>
      <c r="M13" s="3"/>
      <c r="N13" s="3"/>
      <c r="O13" s="3"/>
      <c r="P13" s="3"/>
      <c r="Q13" s="3"/>
      <c r="R13" s="3"/>
    </row>
    <row r="14" spans="1:20" ht="18" customHeight="1" x14ac:dyDescent="0.3">
      <c r="A14" s="12"/>
      <c r="B14" s="273" t="s">
        <v>40</v>
      </c>
      <c r="C14" s="283">
        <v>840</v>
      </c>
      <c r="D14" s="283">
        <v>446.78251699999998</v>
      </c>
      <c r="E14" s="283">
        <v>396.78518800000001</v>
      </c>
      <c r="F14" s="283">
        <v>843.56770499999993</v>
      </c>
      <c r="G14" s="283">
        <v>553.0612282027588</v>
      </c>
      <c r="H14" s="283">
        <v>617.26152952917482</v>
      </c>
      <c r="I14" s="284">
        <v>0.65562162340337438</v>
      </c>
      <c r="J14" s="284">
        <v>0.73172731230764088</v>
      </c>
      <c r="K14" s="59"/>
      <c r="L14" s="60"/>
    </row>
    <row r="15" spans="1:20" ht="18" customHeight="1" x14ac:dyDescent="0.3">
      <c r="A15" s="12"/>
      <c r="B15" s="271" t="s">
        <v>41</v>
      </c>
      <c r="C15" s="275">
        <v>584</v>
      </c>
      <c r="D15" s="275">
        <v>553.14039700000001</v>
      </c>
      <c r="E15" s="275">
        <v>530.32899199999997</v>
      </c>
      <c r="F15" s="275">
        <v>1083.4693889999999</v>
      </c>
      <c r="G15" s="275">
        <v>505.31734076245118</v>
      </c>
      <c r="H15" s="275">
        <v>616.22414939904786</v>
      </c>
      <c r="I15" s="282">
        <v>0.46638820246582086</v>
      </c>
      <c r="J15" s="282">
        <v>0.56875086241965622</v>
      </c>
      <c r="K15" s="60"/>
      <c r="L15" s="60"/>
    </row>
    <row r="16" spans="1:20" ht="18" customHeight="1" x14ac:dyDescent="0.3">
      <c r="A16" s="12"/>
      <c r="B16" s="273" t="s">
        <v>42</v>
      </c>
      <c r="C16" s="283">
        <v>1177</v>
      </c>
      <c r="D16" s="283">
        <v>1042.2647179999999</v>
      </c>
      <c r="E16" s="283">
        <v>980.61496599999998</v>
      </c>
      <c r="F16" s="283">
        <v>2022.879684</v>
      </c>
      <c r="G16" s="283">
        <v>650.32385966680908</v>
      </c>
      <c r="H16" s="283">
        <v>1292.2330154380491</v>
      </c>
      <c r="I16" s="284">
        <v>0.32148420136430078</v>
      </c>
      <c r="J16" s="284">
        <v>0.63880863783396868</v>
      </c>
      <c r="K16" s="60"/>
      <c r="L16" s="60"/>
    </row>
    <row r="17" spans="1:14" ht="18" customHeight="1" x14ac:dyDescent="0.3">
      <c r="A17" s="12"/>
      <c r="B17" s="271" t="s">
        <v>43</v>
      </c>
      <c r="C17" s="275">
        <v>1289</v>
      </c>
      <c r="D17" s="275">
        <v>295.32148699999999</v>
      </c>
      <c r="E17" s="275">
        <v>194.074367</v>
      </c>
      <c r="F17" s="275">
        <v>489.39585399999999</v>
      </c>
      <c r="G17" s="275">
        <v>50.449428533569346</v>
      </c>
      <c r="H17" s="275">
        <v>73.00527608020019</v>
      </c>
      <c r="I17" s="282">
        <v>0.10308511631479687</v>
      </c>
      <c r="J17" s="282">
        <v>0.1491742839329411</v>
      </c>
      <c r="K17" s="60"/>
      <c r="L17" s="60"/>
    </row>
    <row r="18" spans="1:14" ht="18" customHeight="1" x14ac:dyDescent="0.3">
      <c r="A18" s="12"/>
      <c r="B18" s="273" t="s">
        <v>44</v>
      </c>
      <c r="C18" s="283">
        <v>11443</v>
      </c>
      <c r="D18" s="283">
        <v>2560.450914</v>
      </c>
      <c r="E18" s="283">
        <v>1622.2197100000001</v>
      </c>
      <c r="F18" s="283">
        <v>4182.6706240000003</v>
      </c>
      <c r="G18" s="283">
        <v>3226.731169093262</v>
      </c>
      <c r="H18" s="283">
        <v>3495.0371295800783</v>
      </c>
      <c r="I18" s="284">
        <v>0.77145237078396867</v>
      </c>
      <c r="J18" s="284">
        <v>0.8355994157239377</v>
      </c>
      <c r="K18" s="60"/>
      <c r="L18" s="60"/>
    </row>
    <row r="19" spans="1:14" ht="18" customHeight="1" x14ac:dyDescent="0.3">
      <c r="A19" s="12"/>
      <c r="B19" s="271" t="s">
        <v>45</v>
      </c>
      <c r="C19" s="275">
        <v>1126</v>
      </c>
      <c r="D19" s="275">
        <v>2617.8904090000001</v>
      </c>
      <c r="E19" s="275">
        <v>2789.2294230000002</v>
      </c>
      <c r="F19" s="275">
        <v>5407.1198320000003</v>
      </c>
      <c r="G19" s="275">
        <v>2269.7062486981813</v>
      </c>
      <c r="H19" s="275">
        <v>3033.8649353942869</v>
      </c>
      <c r="I19" s="282">
        <v>0.41976252038391687</v>
      </c>
      <c r="J19" s="282">
        <v>0.56108705367310352</v>
      </c>
      <c r="K19" s="60"/>
      <c r="L19" s="60"/>
    </row>
    <row r="20" spans="1:14" ht="18" customHeight="1" x14ac:dyDescent="0.3">
      <c r="A20" s="12"/>
      <c r="B20" s="273" t="s">
        <v>46</v>
      </c>
      <c r="C20" s="283">
        <v>540</v>
      </c>
      <c r="D20" s="283">
        <v>144.05159</v>
      </c>
      <c r="E20" s="283">
        <v>81.833059000000006</v>
      </c>
      <c r="F20" s="283">
        <v>225.88464900000002</v>
      </c>
      <c r="G20" s="283">
        <v>27.436086399291987</v>
      </c>
      <c r="H20" s="283">
        <v>34.208749418090818</v>
      </c>
      <c r="I20" s="284">
        <v>0.12146060620211506</v>
      </c>
      <c r="J20" s="284">
        <v>0.15144344500405077</v>
      </c>
      <c r="K20" s="60"/>
      <c r="L20" s="60"/>
    </row>
    <row r="21" spans="1:14" ht="18" customHeight="1" x14ac:dyDescent="0.3">
      <c r="A21" s="12"/>
      <c r="B21" s="271" t="s">
        <v>47</v>
      </c>
      <c r="C21" s="275">
        <v>1717</v>
      </c>
      <c r="D21" s="275">
        <v>1119.973716</v>
      </c>
      <c r="E21" s="275">
        <v>930.084971</v>
      </c>
      <c r="F21" s="275">
        <v>2050.0586869999997</v>
      </c>
      <c r="G21" s="275">
        <v>424.8569794976807</v>
      </c>
      <c r="H21" s="275">
        <v>628.94479026531985</v>
      </c>
      <c r="I21" s="282">
        <v>0.20724137420641595</v>
      </c>
      <c r="J21" s="282">
        <v>0.30679355388879165</v>
      </c>
      <c r="K21" s="60"/>
      <c r="L21" s="60"/>
    </row>
    <row r="22" spans="1:14" ht="18" customHeight="1" x14ac:dyDescent="0.3">
      <c r="A22" s="12"/>
      <c r="B22" s="273" t="s">
        <v>48</v>
      </c>
      <c r="C22" s="283">
        <v>382</v>
      </c>
      <c r="D22" s="283">
        <v>198.975347</v>
      </c>
      <c r="E22" s="283">
        <v>196.12602899999999</v>
      </c>
      <c r="F22" s="283">
        <v>395.10137599999996</v>
      </c>
      <c r="G22" s="283">
        <v>56.080647992187501</v>
      </c>
      <c r="H22" s="283">
        <v>87.580504077758789</v>
      </c>
      <c r="I22" s="284">
        <v>0.14193989542619945</v>
      </c>
      <c r="J22" s="284">
        <v>0.22166590499993297</v>
      </c>
      <c r="K22" s="60"/>
      <c r="L22" s="60"/>
    </row>
    <row r="23" spans="1:14" ht="18" customHeight="1" x14ac:dyDescent="0.3">
      <c r="A23" s="12"/>
      <c r="B23" s="271" t="s">
        <v>49</v>
      </c>
      <c r="C23" s="275">
        <v>100</v>
      </c>
      <c r="D23" s="275">
        <v>34.581653000000003</v>
      </c>
      <c r="E23" s="275">
        <v>26.755390999999999</v>
      </c>
      <c r="F23" s="275">
        <v>61.337044000000006</v>
      </c>
      <c r="G23" s="275">
        <v>12.80057332080078</v>
      </c>
      <c r="H23" s="275">
        <v>21.040741798339841</v>
      </c>
      <c r="I23" s="282">
        <v>0.20869237390704348</v>
      </c>
      <c r="J23" s="282">
        <v>0.34303481919245798</v>
      </c>
      <c r="K23" s="60"/>
      <c r="L23" s="60"/>
    </row>
    <row r="24" spans="1:14" ht="18" customHeight="1" x14ac:dyDescent="0.3">
      <c r="A24" s="12"/>
      <c r="B24" s="273" t="s">
        <v>50</v>
      </c>
      <c r="C24" s="283">
        <v>714</v>
      </c>
      <c r="D24" s="283">
        <v>224.12566899999999</v>
      </c>
      <c r="E24" s="283">
        <v>163.913434</v>
      </c>
      <c r="F24" s="283">
        <v>388.03910299999995</v>
      </c>
      <c r="G24" s="283">
        <v>97.425070875000003</v>
      </c>
      <c r="H24" s="283">
        <v>160.97548004980467</v>
      </c>
      <c r="I24" s="284">
        <v>0.25107024040048875</v>
      </c>
      <c r="J24" s="284">
        <v>0.41484344955256919</v>
      </c>
      <c r="K24" s="60"/>
      <c r="L24" s="60"/>
    </row>
    <row r="25" spans="1:14" ht="18" customHeight="1" x14ac:dyDescent="0.3">
      <c r="A25" s="12"/>
      <c r="B25" s="271" t="s">
        <v>51</v>
      </c>
      <c r="C25" s="275">
        <v>2857</v>
      </c>
      <c r="D25" s="275">
        <v>1219.076599</v>
      </c>
      <c r="E25" s="275">
        <v>1003.446205</v>
      </c>
      <c r="F25" s="275">
        <v>2222.5228040000002</v>
      </c>
      <c r="G25" s="275">
        <v>482.58398397470091</v>
      </c>
      <c r="H25" s="275">
        <v>827.32975109161373</v>
      </c>
      <c r="I25" s="282">
        <v>0.21713342293098958</v>
      </c>
      <c r="J25" s="282">
        <v>0.37224803705168807</v>
      </c>
      <c r="K25" s="60"/>
      <c r="L25" s="60"/>
    </row>
    <row r="26" spans="1:14" ht="14.25" customHeight="1" thickBot="1" x14ac:dyDescent="0.35">
      <c r="A26" s="12"/>
      <c r="B26" s="10"/>
      <c r="C26" s="51"/>
      <c r="D26" s="51"/>
      <c r="E26" s="51"/>
      <c r="F26" s="51"/>
      <c r="G26" s="277"/>
      <c r="H26" s="277"/>
      <c r="I26" s="277"/>
      <c r="J26" s="277"/>
    </row>
    <row r="27" spans="1:14" ht="15" thickBot="1" x14ac:dyDescent="0.35">
      <c r="A27" s="12"/>
      <c r="B27" s="276" t="s">
        <v>52</v>
      </c>
      <c r="C27" s="278">
        <v>44945</v>
      </c>
      <c r="D27" s="279">
        <v>19686.572964999999</v>
      </c>
      <c r="E27" s="279">
        <v>15129.539391999999</v>
      </c>
      <c r="F27" s="279">
        <v>34816.112356999991</v>
      </c>
      <c r="G27" s="280">
        <v>18231.592783632845</v>
      </c>
      <c r="H27" s="281">
        <v>22088.033427186219</v>
      </c>
      <c r="I27" s="285">
        <v>0.52365389325173384</v>
      </c>
      <c r="J27" s="286">
        <v>0.6344198686142305</v>
      </c>
    </row>
    <row r="29" spans="1:14" x14ac:dyDescent="0.3">
      <c r="B29" s="25" t="s">
        <v>53</v>
      </c>
    </row>
    <row r="30" spans="1:14" s="12" customFormat="1" ht="17.25" customHeight="1" x14ac:dyDescent="0.3">
      <c r="B30" s="12" t="s">
        <v>54</v>
      </c>
      <c r="F30" s="51"/>
    </row>
    <row r="31" spans="1:14" s="12" customFormat="1" ht="17.25" customHeight="1" x14ac:dyDescent="0.3">
      <c r="B31" s="348" t="s">
        <v>55</v>
      </c>
      <c r="C31" s="348"/>
      <c r="D31" s="348"/>
      <c r="E31" s="348"/>
      <c r="F31" s="348"/>
      <c r="G31" s="348"/>
      <c r="H31" s="348"/>
      <c r="I31" s="348"/>
      <c r="J31" s="348"/>
      <c r="K31" s="348"/>
      <c r="L31" s="348"/>
      <c r="M31" s="348"/>
      <c r="N31" s="348"/>
    </row>
    <row r="32" spans="1:14" s="12" customFormat="1" ht="17.25" customHeight="1" x14ac:dyDescent="0.3">
      <c r="B32" s="12" t="s">
        <v>56</v>
      </c>
      <c r="F32" s="51"/>
    </row>
    <row r="33" spans="2:23" s="12" customFormat="1" ht="17.25" customHeight="1" x14ac:dyDescent="0.3">
      <c r="B33" s="12" t="s">
        <v>57</v>
      </c>
      <c r="F33" s="51"/>
    </row>
    <row r="34" spans="2:23" x14ac:dyDescent="0.3">
      <c r="B34" s="379" t="s">
        <v>58</v>
      </c>
      <c r="C34" s="379"/>
      <c r="D34" s="379"/>
      <c r="E34" s="379"/>
      <c r="F34" s="379"/>
      <c r="G34" s="379"/>
      <c r="H34" s="379"/>
      <c r="I34" s="379"/>
      <c r="J34" s="379"/>
      <c r="K34" s="379"/>
      <c r="L34" s="379"/>
    </row>
    <row r="35" spans="2:23" x14ac:dyDescent="0.3">
      <c r="B35" s="268"/>
      <c r="C35" s="268"/>
      <c r="D35" s="268"/>
      <c r="E35" s="268"/>
      <c r="F35" s="268"/>
      <c r="G35" s="268"/>
      <c r="H35" s="268"/>
      <c r="I35" s="268"/>
      <c r="J35" s="268"/>
      <c r="K35" s="268"/>
      <c r="L35" s="268"/>
    </row>
    <row r="36" spans="2:23" x14ac:dyDescent="0.3">
      <c r="F36" s="14"/>
    </row>
    <row r="37" spans="2:23" x14ac:dyDescent="0.3">
      <c r="B37" s="27" t="s">
        <v>59</v>
      </c>
      <c r="F37" s="14"/>
    </row>
    <row r="38" spans="2:23" x14ac:dyDescent="0.3">
      <c r="B38" s="27" t="s">
        <v>60</v>
      </c>
      <c r="F38" s="14"/>
    </row>
    <row r="39" spans="2:23" x14ac:dyDescent="0.3">
      <c r="B39" s="28" t="s">
        <v>182</v>
      </c>
      <c r="F39" s="14"/>
    </row>
    <row r="40" spans="2:23" x14ac:dyDescent="0.3">
      <c r="B40" t="s">
        <v>62</v>
      </c>
      <c r="C40" s="40"/>
      <c r="U40" s="14"/>
      <c r="V40" s="14"/>
      <c r="W40" s="14"/>
    </row>
    <row r="44" spans="2:23" ht="15" customHeight="1" x14ac:dyDescent="0.3"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2:23" ht="15" customHeight="1" x14ac:dyDescent="0.3"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2:23" ht="15" customHeight="1" x14ac:dyDescent="0.3"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2:23" ht="15.75" customHeight="1" x14ac:dyDescent="0.3">
      <c r="B47" s="64"/>
      <c r="C47" s="64"/>
      <c r="D47" s="64"/>
      <c r="E47" s="64"/>
      <c r="F47" s="64"/>
      <c r="G47" s="64"/>
      <c r="H47" s="64"/>
      <c r="I47" s="64"/>
      <c r="J47" s="64"/>
      <c r="K47" s="64"/>
    </row>
  </sheetData>
  <mergeCells count="10">
    <mergeCell ref="F8:F10"/>
    <mergeCell ref="E8:E10"/>
    <mergeCell ref="B31:N31"/>
    <mergeCell ref="B34:L34"/>
    <mergeCell ref="B9:B10"/>
    <mergeCell ref="D8:D10"/>
    <mergeCell ref="C8:C10"/>
    <mergeCell ref="G8:J8"/>
    <mergeCell ref="G9:H9"/>
    <mergeCell ref="I9:J9"/>
  </mergeCells>
  <pageMargins left="0.7" right="0.7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28A28-8EFE-44DC-841D-82FA61F6BCE3}">
  <sheetPr>
    <tabColor rgb="FFFFFF00"/>
    <pageSetUpPr fitToPage="1"/>
  </sheetPr>
  <dimension ref="B1:AA47"/>
  <sheetViews>
    <sheetView topLeftCell="B7" zoomScale="115" zoomScaleNormal="115" workbookViewId="0">
      <selection activeCell="B9" sqref="A9:XFD9"/>
    </sheetView>
  </sheetViews>
  <sheetFormatPr defaultColWidth="9.21875" defaultRowHeight="14.4" x14ac:dyDescent="0.3"/>
  <cols>
    <col min="1" max="1" width="3.5546875" customWidth="1"/>
    <col min="2" max="2" width="13.5546875" customWidth="1"/>
    <col min="4" max="4" width="13" customWidth="1"/>
    <col min="5" max="5" width="12.21875" customWidth="1"/>
    <col min="6" max="6" width="11.5546875" style="14" bestFit="1" customWidth="1"/>
    <col min="7" max="7" width="13.5546875" customWidth="1"/>
    <col min="8" max="8" width="13.44140625" customWidth="1"/>
    <col min="9" max="9" width="14.44140625" customWidth="1"/>
    <col min="10" max="10" width="10.77734375" customWidth="1"/>
    <col min="11" max="18" width="13.21875" customWidth="1"/>
    <col min="20" max="20" width="11.5546875" bestFit="1" customWidth="1"/>
    <col min="23" max="23" width="13.5546875" bestFit="1" customWidth="1"/>
  </cols>
  <sheetData>
    <row r="1" spans="2:25" ht="18" x14ac:dyDescent="0.35">
      <c r="B1" s="19" t="s">
        <v>184</v>
      </c>
    </row>
    <row r="2" spans="2:25" s="16" customFormat="1" ht="21" customHeight="1" x14ac:dyDescent="0.35">
      <c r="B2" s="19" t="s">
        <v>23</v>
      </c>
      <c r="F2" s="17"/>
    </row>
    <row r="3" spans="2:25" ht="18" x14ac:dyDescent="0.35">
      <c r="B3" s="19" t="s">
        <v>63</v>
      </c>
      <c r="C3" s="6"/>
      <c r="D3" s="6"/>
      <c r="E3" s="6"/>
      <c r="F3" s="15"/>
      <c r="G3" s="3"/>
      <c r="H3" s="3"/>
      <c r="I3" s="3"/>
      <c r="J3" s="3"/>
      <c r="K3" s="3"/>
      <c r="L3" s="3"/>
    </row>
    <row r="4" spans="2:25" ht="18" x14ac:dyDescent="0.35">
      <c r="B4" s="33" t="s">
        <v>25</v>
      </c>
      <c r="C4" s="34"/>
      <c r="D4" s="34"/>
      <c r="E4" s="34"/>
      <c r="F4" s="35"/>
      <c r="G4" s="36"/>
      <c r="H4" s="36"/>
      <c r="I4" s="36"/>
      <c r="J4" s="36"/>
      <c r="K4" s="36"/>
      <c r="L4" s="36"/>
    </row>
    <row r="5" spans="2:25" ht="18" x14ac:dyDescent="0.35">
      <c r="B5" s="304" t="s">
        <v>27</v>
      </c>
      <c r="C5" s="305"/>
      <c r="D5" s="305"/>
      <c r="E5" s="305"/>
      <c r="F5" s="306"/>
      <c r="G5" s="307"/>
      <c r="H5" s="307"/>
      <c r="I5" s="307"/>
      <c r="J5" s="307"/>
      <c r="K5" s="307"/>
      <c r="L5" s="307"/>
    </row>
    <row r="6" spans="2:25" s="19" customFormat="1" ht="21" customHeight="1" thickBot="1" x14ac:dyDescent="0.4">
      <c r="C6" s="6"/>
      <c r="D6" s="6"/>
      <c r="E6" s="6"/>
      <c r="F6" s="15"/>
      <c r="G6" s="18"/>
      <c r="H6" s="18"/>
      <c r="I6" s="18"/>
      <c r="J6" s="18"/>
      <c r="S6" s="18"/>
      <c r="T6" s="18"/>
      <c r="U6" s="18"/>
      <c r="V6" s="18"/>
      <c r="W6" s="18"/>
      <c r="X6" s="18"/>
      <c r="Y6" s="18"/>
    </row>
    <row r="7" spans="2:25" ht="15" customHeight="1" thickBot="1" x14ac:dyDescent="0.35">
      <c r="B7" s="9"/>
      <c r="C7" s="1"/>
      <c r="D7" s="1"/>
      <c r="E7" s="1"/>
      <c r="F7" s="90"/>
      <c r="G7" s="1"/>
      <c r="H7" s="1"/>
      <c r="I7" s="1"/>
      <c r="J7" s="1"/>
      <c r="K7" s="385" t="s">
        <v>64</v>
      </c>
      <c r="L7" s="386"/>
      <c r="M7" s="386"/>
      <c r="N7" s="386"/>
      <c r="O7" s="386"/>
      <c r="P7" s="386"/>
      <c r="Q7" s="386"/>
      <c r="R7" s="387"/>
      <c r="S7" s="3"/>
      <c r="T7" s="3"/>
      <c r="V7" s="3"/>
      <c r="W7" s="3"/>
      <c r="X7" s="3"/>
      <c r="Y7" s="3"/>
    </row>
    <row r="8" spans="2:25" ht="94.5" customHeight="1" thickBot="1" x14ac:dyDescent="0.35">
      <c r="B8" s="270" t="s">
        <v>33</v>
      </c>
      <c r="C8" s="90" t="s">
        <v>28</v>
      </c>
      <c r="D8" s="90" t="s">
        <v>29</v>
      </c>
      <c r="E8" s="90" t="s">
        <v>65</v>
      </c>
      <c r="F8" s="308" t="s">
        <v>191</v>
      </c>
      <c r="G8" s="90" t="s">
        <v>30</v>
      </c>
      <c r="H8" s="90" t="s">
        <v>67</v>
      </c>
      <c r="I8" s="90" t="s">
        <v>68</v>
      </c>
      <c r="J8" s="90" t="s">
        <v>69</v>
      </c>
      <c r="K8" s="290" t="s">
        <v>70</v>
      </c>
      <c r="L8" s="290" t="s">
        <v>187</v>
      </c>
      <c r="M8" s="291" t="s">
        <v>71</v>
      </c>
      <c r="N8" s="291" t="s">
        <v>188</v>
      </c>
      <c r="O8" s="292" t="s">
        <v>72</v>
      </c>
      <c r="P8" s="292" t="s">
        <v>189</v>
      </c>
      <c r="Q8" s="293" t="s">
        <v>73</v>
      </c>
      <c r="R8" s="293" t="s">
        <v>190</v>
      </c>
      <c r="S8" s="297" t="s">
        <v>186</v>
      </c>
      <c r="T8" s="296" t="s">
        <v>192</v>
      </c>
      <c r="V8" s="3"/>
      <c r="W8" s="3"/>
      <c r="X8" s="3"/>
      <c r="Y8" s="3"/>
    </row>
    <row r="9" spans="2:25" ht="18" customHeight="1" x14ac:dyDescent="0.3">
      <c r="B9" s="302" t="s">
        <v>37</v>
      </c>
      <c r="C9" s="275">
        <v>1709</v>
      </c>
      <c r="D9" s="275">
        <v>758.99529199999995</v>
      </c>
      <c r="E9" s="275">
        <v>648.35188451049805</v>
      </c>
      <c r="F9" s="309">
        <v>0.85422385533123713</v>
      </c>
      <c r="G9" s="275">
        <v>609.70756200000005</v>
      </c>
      <c r="H9" s="275">
        <v>535.79073484439095</v>
      </c>
      <c r="I9" s="275">
        <v>1184.1426223945309</v>
      </c>
      <c r="J9" s="275">
        <v>212.03269249600001</v>
      </c>
      <c r="K9" s="275">
        <v>122.3593336086342</v>
      </c>
      <c r="L9" s="282">
        <f>K9/C9</f>
        <v>7.1597035464385145E-2</v>
      </c>
      <c r="M9" s="275">
        <v>88.029522714030463</v>
      </c>
      <c r="N9" s="282">
        <f>M9/C9</f>
        <v>5.1509375490948195E-2</v>
      </c>
      <c r="O9" s="275">
        <v>87.79109122720547</v>
      </c>
      <c r="P9" s="282">
        <f>O9/C9</f>
        <v>5.1369860285082197E-2</v>
      </c>
      <c r="Q9" s="275">
        <v>1352.7297460481061</v>
      </c>
      <c r="R9" s="282">
        <f>Q9/C9</f>
        <v>0.79153291167238504</v>
      </c>
      <c r="S9" s="294">
        <f>SUM(K9+M9+O9+Q9)</f>
        <v>1650.9096935979762</v>
      </c>
      <c r="T9" s="295">
        <f t="shared" ref="T9:T23" si="0">S9/C9</f>
        <v>0.96600918291280058</v>
      </c>
      <c r="U9" s="3"/>
      <c r="V9" s="3"/>
      <c r="W9" s="3"/>
      <c r="X9" s="3"/>
      <c r="Y9" s="3"/>
    </row>
    <row r="10" spans="2:25" ht="18" customHeight="1" x14ac:dyDescent="0.3">
      <c r="B10" s="303" t="s">
        <v>38</v>
      </c>
      <c r="C10" s="283">
        <v>17760</v>
      </c>
      <c r="D10" s="283">
        <v>7287.3875150000003</v>
      </c>
      <c r="E10" s="283">
        <v>4981.5757812940064</v>
      </c>
      <c r="F10" s="284">
        <v>0.68358870322734666</v>
      </c>
      <c r="G10" s="283">
        <v>4912.929091</v>
      </c>
      <c r="H10" s="283">
        <v>3191.978588658691</v>
      </c>
      <c r="I10" s="283">
        <v>8173.5543565131838</v>
      </c>
      <c r="J10" s="283">
        <v>1149.849887949</v>
      </c>
      <c r="K10" s="283">
        <v>1550.8869124909179</v>
      </c>
      <c r="L10" s="284">
        <f t="shared" ref="L10:L25" si="1">K10/C10</f>
        <v>8.7324713541155286E-2</v>
      </c>
      <c r="M10" s="283">
        <v>3192.313118112274</v>
      </c>
      <c r="N10" s="284">
        <f t="shared" ref="N10:N25" si="2">M10/C10</f>
        <v>0.17974736025406948</v>
      </c>
      <c r="O10" s="283">
        <v>1975.391477898695</v>
      </c>
      <c r="P10" s="284">
        <f t="shared" ref="P10:P25" si="3">O10/C10</f>
        <v>0.11122699762943103</v>
      </c>
      <c r="Q10" s="283">
        <v>10894.10764123859</v>
      </c>
      <c r="R10" s="284">
        <f t="shared" ref="R10:R25" si="4">Q10/C10</f>
        <v>0.61340696178145215</v>
      </c>
      <c r="S10" s="298">
        <f t="shared" ref="S10:S25" si="5">SUM(K10+M10+O10+Q10)</f>
        <v>17612.699149740474</v>
      </c>
      <c r="T10" s="299">
        <f t="shared" si="0"/>
        <v>0.99170603320610773</v>
      </c>
      <c r="U10" s="3"/>
      <c r="V10" s="3"/>
      <c r="W10" s="75"/>
      <c r="X10" s="3"/>
      <c r="Y10" s="3"/>
    </row>
    <row r="11" spans="2:25" ht="18" customHeight="1" x14ac:dyDescent="0.3">
      <c r="B11" s="302" t="s">
        <v>39</v>
      </c>
      <c r="C11" s="275">
        <v>2707</v>
      </c>
      <c r="D11" s="275">
        <v>1183.5551419999999</v>
      </c>
      <c r="E11" s="275">
        <v>318.34507593833928</v>
      </c>
      <c r="F11" s="309">
        <v>0.26897359036469742</v>
      </c>
      <c r="G11" s="275">
        <v>691.49100399999998</v>
      </c>
      <c r="H11" s="275">
        <v>198.77811090754699</v>
      </c>
      <c r="I11" s="275">
        <v>517.12318770843513</v>
      </c>
      <c r="J11" s="275">
        <v>84.377779502999999</v>
      </c>
      <c r="K11" s="275">
        <v>725.47817787725944</v>
      </c>
      <c r="L11" s="282">
        <f t="shared" si="1"/>
        <v>0.26800080453537473</v>
      </c>
      <c r="M11" s="275">
        <v>119.9213879790623</v>
      </c>
      <c r="N11" s="282">
        <f t="shared" si="2"/>
        <v>4.4300475795737829E-2</v>
      </c>
      <c r="O11" s="275">
        <v>260.33451065363619</v>
      </c>
      <c r="P11" s="282">
        <f t="shared" si="3"/>
        <v>9.6170857278772143E-2</v>
      </c>
      <c r="Q11" s="275">
        <v>466.13387005362102</v>
      </c>
      <c r="R11" s="282">
        <f t="shared" si="4"/>
        <v>0.17219574069213928</v>
      </c>
      <c r="S11" s="294">
        <f t="shared" si="5"/>
        <v>1571.8679465635789</v>
      </c>
      <c r="T11" s="295">
        <f t="shared" si="0"/>
        <v>0.58066787830202393</v>
      </c>
      <c r="U11" s="3"/>
      <c r="V11" s="3"/>
      <c r="W11" s="3"/>
      <c r="X11" s="3"/>
      <c r="Y11" s="3"/>
    </row>
    <row r="12" spans="2:25" ht="18" customHeight="1" x14ac:dyDescent="0.3">
      <c r="B12" s="303" t="s">
        <v>40</v>
      </c>
      <c r="C12" s="283">
        <v>840</v>
      </c>
      <c r="D12" s="283">
        <v>446.78251699999998</v>
      </c>
      <c r="E12" s="283">
        <v>277.32341237193305</v>
      </c>
      <c r="F12" s="284">
        <v>0.62071231934962456</v>
      </c>
      <c r="G12" s="283">
        <v>396.78518800000001</v>
      </c>
      <c r="H12" s="283">
        <v>275.73781428572084</v>
      </c>
      <c r="I12" s="283">
        <v>553.0612282027588</v>
      </c>
      <c r="J12" s="283">
        <v>95.283385198999994</v>
      </c>
      <c r="K12" s="283">
        <v>186.51458857883699</v>
      </c>
      <c r="L12" s="284">
        <f t="shared" si="1"/>
        <v>0.22204117687956784</v>
      </c>
      <c r="M12" s="283">
        <v>54.946158442646272</v>
      </c>
      <c r="N12" s="284">
        <f t="shared" si="2"/>
        <v>6.5412093384102699E-2</v>
      </c>
      <c r="O12" s="283">
        <v>71.110565921779198</v>
      </c>
      <c r="P12" s="284">
        <f t="shared" si="3"/>
        <v>8.4655435621165717E-2</v>
      </c>
      <c r="Q12" s="283">
        <v>353.19114447155152</v>
      </c>
      <c r="R12" s="284">
        <f t="shared" si="4"/>
        <v>0.42046564818041848</v>
      </c>
      <c r="S12" s="298">
        <f t="shared" si="5"/>
        <v>665.76245741481398</v>
      </c>
      <c r="T12" s="299">
        <f t="shared" si="0"/>
        <v>0.79257435406525478</v>
      </c>
    </row>
    <row r="13" spans="2:25" ht="18" customHeight="1" x14ac:dyDescent="0.3">
      <c r="B13" s="302" t="s">
        <v>41</v>
      </c>
      <c r="C13" s="275">
        <v>584</v>
      </c>
      <c r="D13" s="275">
        <v>553.14039700000001</v>
      </c>
      <c r="E13" s="275">
        <v>224.29791061761475</v>
      </c>
      <c r="F13" s="309">
        <v>0.40549905925170521</v>
      </c>
      <c r="G13" s="275">
        <v>530.32899199999997</v>
      </c>
      <c r="H13" s="275">
        <v>281.01942864504997</v>
      </c>
      <c r="I13" s="275">
        <v>505.31734076245118</v>
      </c>
      <c r="J13" s="275">
        <v>67.002901231999999</v>
      </c>
      <c r="K13" s="275">
        <v>176.91056641667819</v>
      </c>
      <c r="L13" s="282">
        <f t="shared" si="1"/>
        <v>0.30292905208335308</v>
      </c>
      <c r="M13" s="275">
        <v>32.166908430168412</v>
      </c>
      <c r="N13" s="282">
        <f t="shared" si="2"/>
        <v>5.5080322654397967E-2</v>
      </c>
      <c r="O13" s="275">
        <v>49.062881950900191</v>
      </c>
      <c r="P13" s="282">
        <f t="shared" si="3"/>
        <v>8.4011784162500325E-2</v>
      </c>
      <c r="Q13" s="275">
        <v>59.059261918019047</v>
      </c>
      <c r="R13" s="282">
        <f t="shared" si="4"/>
        <v>0.10112887314729289</v>
      </c>
      <c r="S13" s="294">
        <f t="shared" si="5"/>
        <v>317.19961871576584</v>
      </c>
      <c r="T13" s="295">
        <f t="shared" si="0"/>
        <v>0.5431500320475442</v>
      </c>
    </row>
    <row r="14" spans="2:25" ht="18" customHeight="1" x14ac:dyDescent="0.3">
      <c r="B14" s="303" t="s">
        <v>42</v>
      </c>
      <c r="C14" s="283">
        <v>1177</v>
      </c>
      <c r="D14" s="283">
        <v>1042.2647179999999</v>
      </c>
      <c r="E14" s="283">
        <v>314.30111905426406</v>
      </c>
      <c r="F14" s="284">
        <v>0.30155594219612075</v>
      </c>
      <c r="G14" s="283">
        <v>980.61496599999998</v>
      </c>
      <c r="H14" s="283">
        <v>336.0227404806671</v>
      </c>
      <c r="I14" s="283">
        <v>650.32385966680908</v>
      </c>
      <c r="J14" s="283">
        <v>94.943275641</v>
      </c>
      <c r="K14" s="283">
        <v>404.08233434949221</v>
      </c>
      <c r="L14" s="284">
        <f t="shared" si="1"/>
        <v>0.3433154922255669</v>
      </c>
      <c r="M14" s="283">
        <v>99.761063311481848</v>
      </c>
      <c r="N14" s="284">
        <f t="shared" si="2"/>
        <v>8.4758762371692303E-2</v>
      </c>
      <c r="O14" s="283">
        <v>122.7958809437478</v>
      </c>
      <c r="P14" s="284">
        <f t="shared" si="3"/>
        <v>0.10432955050445862</v>
      </c>
      <c r="Q14" s="283">
        <v>106.97260969474191</v>
      </c>
      <c r="R14" s="284">
        <f t="shared" si="4"/>
        <v>9.088581962170085E-2</v>
      </c>
      <c r="S14" s="298">
        <f t="shared" si="5"/>
        <v>733.61188829946377</v>
      </c>
      <c r="T14" s="299">
        <f t="shared" si="0"/>
        <v>0.62328962472341864</v>
      </c>
    </row>
    <row r="15" spans="2:25" ht="18" customHeight="1" x14ac:dyDescent="0.3">
      <c r="B15" s="302" t="s">
        <v>43</v>
      </c>
      <c r="C15" s="275">
        <v>1289</v>
      </c>
      <c r="D15" s="275">
        <v>295.32148699999999</v>
      </c>
      <c r="E15" s="275">
        <v>32.623328868469237</v>
      </c>
      <c r="F15" s="309">
        <v>0.1104671698624802</v>
      </c>
      <c r="G15" s="275">
        <v>194.074367</v>
      </c>
      <c r="H15" s="275">
        <v>17.826099721878052</v>
      </c>
      <c r="I15" s="275">
        <v>50.449428533569346</v>
      </c>
      <c r="J15" s="275">
        <v>9.3977104279999999</v>
      </c>
      <c r="K15" s="275">
        <v>580.5172175908956</v>
      </c>
      <c r="L15" s="282">
        <f t="shared" si="1"/>
        <v>0.45036246515973283</v>
      </c>
      <c r="M15" s="275">
        <v>270.99110078415828</v>
      </c>
      <c r="N15" s="282">
        <f t="shared" si="2"/>
        <v>0.21023359254007623</v>
      </c>
      <c r="O15" s="275">
        <v>78.961988069262588</v>
      </c>
      <c r="P15" s="282">
        <f t="shared" si="3"/>
        <v>6.125833054248455E-2</v>
      </c>
      <c r="Q15" s="275">
        <v>119.2473134253034</v>
      </c>
      <c r="R15" s="282">
        <f t="shared" si="4"/>
        <v>9.2511492184098834E-2</v>
      </c>
      <c r="S15" s="294">
        <f t="shared" si="5"/>
        <v>1049.71761986962</v>
      </c>
      <c r="T15" s="295">
        <f t="shared" si="0"/>
        <v>0.81436588042639257</v>
      </c>
    </row>
    <row r="16" spans="2:25" ht="18" customHeight="1" x14ac:dyDescent="0.3">
      <c r="B16" s="303" t="s">
        <v>44</v>
      </c>
      <c r="C16" s="283">
        <v>11443</v>
      </c>
      <c r="D16" s="283">
        <v>2560.450914</v>
      </c>
      <c r="E16" s="283">
        <v>1999.5839326285404</v>
      </c>
      <c r="F16" s="284">
        <v>0.78094991850663553</v>
      </c>
      <c r="G16" s="283">
        <v>1622.2197100000001</v>
      </c>
      <c r="H16" s="283">
        <v>1227.1472296877748</v>
      </c>
      <c r="I16" s="283">
        <v>3226.731169093262</v>
      </c>
      <c r="J16" s="283">
        <v>535.22440535400006</v>
      </c>
      <c r="K16" s="283">
        <v>628.87159899163817</v>
      </c>
      <c r="L16" s="284">
        <f t="shared" si="1"/>
        <v>5.495688184843469E-2</v>
      </c>
      <c r="M16" s="283">
        <v>1067.3965429663219</v>
      </c>
      <c r="N16" s="284">
        <f t="shared" si="2"/>
        <v>9.3279432226367379E-2</v>
      </c>
      <c r="O16" s="283">
        <v>965.35046862196032</v>
      </c>
      <c r="P16" s="284">
        <f t="shared" si="3"/>
        <v>8.4361659409417145E-2</v>
      </c>
      <c r="Q16" s="283">
        <v>8708.7536233884766</v>
      </c>
      <c r="R16" s="284">
        <f t="shared" si="4"/>
        <v>0.76105510997015435</v>
      </c>
      <c r="S16" s="298">
        <f t="shared" si="5"/>
        <v>11370.372233968397</v>
      </c>
      <c r="T16" s="299">
        <f t="shared" si="0"/>
        <v>0.99365308345437364</v>
      </c>
    </row>
    <row r="17" spans="2:20" ht="18" customHeight="1" x14ac:dyDescent="0.3">
      <c r="B17" s="302" t="s">
        <v>45</v>
      </c>
      <c r="C17" s="275">
        <v>1126</v>
      </c>
      <c r="D17" s="275">
        <v>2617.8904090000001</v>
      </c>
      <c r="E17" s="275">
        <v>1060.4611371804504</v>
      </c>
      <c r="F17" s="309">
        <v>0.40508232641622788</v>
      </c>
      <c r="G17" s="275">
        <v>2789.2294230000002</v>
      </c>
      <c r="H17" s="275">
        <v>1209.2451218669889</v>
      </c>
      <c r="I17" s="275">
        <v>2269.7062486981813</v>
      </c>
      <c r="J17" s="275">
        <v>300.27696761999999</v>
      </c>
      <c r="K17" s="275">
        <v>349.30382758843922</v>
      </c>
      <c r="L17" s="282">
        <f t="shared" si="1"/>
        <v>0.31021654315136699</v>
      </c>
      <c r="M17" s="275">
        <v>132.74351335782561</v>
      </c>
      <c r="N17" s="282">
        <f t="shared" si="2"/>
        <v>0.11788944347941883</v>
      </c>
      <c r="O17" s="275">
        <v>162.97392797670179</v>
      </c>
      <c r="P17" s="282">
        <f t="shared" si="3"/>
        <v>0.1447370585938737</v>
      </c>
      <c r="Q17" s="275">
        <v>122.15792018252979</v>
      </c>
      <c r="R17" s="282">
        <f t="shared" si="4"/>
        <v>0.10848838382107441</v>
      </c>
      <c r="S17" s="294">
        <f t="shared" si="5"/>
        <v>767.17918910549645</v>
      </c>
      <c r="T17" s="295">
        <f t="shared" si="0"/>
        <v>0.68133142904573396</v>
      </c>
    </row>
    <row r="18" spans="2:20" ht="18" customHeight="1" x14ac:dyDescent="0.3">
      <c r="B18" s="303" t="s">
        <v>46</v>
      </c>
      <c r="C18" s="283">
        <v>540</v>
      </c>
      <c r="D18" s="283">
        <v>144.05159</v>
      </c>
      <c r="E18" s="283">
        <v>17.466010442047118</v>
      </c>
      <c r="F18" s="284">
        <v>0.12124830029329851</v>
      </c>
      <c r="G18" s="283">
        <v>81.833059000000006</v>
      </c>
      <c r="H18" s="283">
        <v>9.970075790832519</v>
      </c>
      <c r="I18" s="283">
        <v>27.436086399291987</v>
      </c>
      <c r="J18" s="283">
        <v>4.9280714799999998</v>
      </c>
      <c r="K18" s="283">
        <v>172.3157858392224</v>
      </c>
      <c r="L18" s="284">
        <f t="shared" si="1"/>
        <v>0.31910330710967111</v>
      </c>
      <c r="M18" s="283">
        <v>27.899421008070931</v>
      </c>
      <c r="N18" s="284">
        <f t="shared" si="2"/>
        <v>5.1665594459390611E-2</v>
      </c>
      <c r="O18" s="283">
        <v>10.21958277483645</v>
      </c>
      <c r="P18" s="284">
        <f t="shared" si="3"/>
        <v>1.8925153286734168E-2</v>
      </c>
      <c r="Q18" s="283">
        <v>71.860893408113043</v>
      </c>
      <c r="R18" s="284">
        <f t="shared" si="4"/>
        <v>0.13307572853354266</v>
      </c>
      <c r="S18" s="298">
        <f t="shared" si="5"/>
        <v>282.2956830302428</v>
      </c>
      <c r="T18" s="299">
        <f t="shared" si="0"/>
        <v>0.52276978338933855</v>
      </c>
    </row>
    <row r="19" spans="2:20" ht="18" customHeight="1" x14ac:dyDescent="0.3">
      <c r="B19" s="302" t="s">
        <v>47</v>
      </c>
      <c r="C19" s="275">
        <v>1717</v>
      </c>
      <c r="D19" s="275">
        <v>1119.973716</v>
      </c>
      <c r="E19" s="275">
        <v>234.14263573678588</v>
      </c>
      <c r="F19" s="309">
        <v>0.20906083097470288</v>
      </c>
      <c r="G19" s="275">
        <v>930.084971</v>
      </c>
      <c r="H19" s="275">
        <v>190.71434345489499</v>
      </c>
      <c r="I19" s="275">
        <v>424.8569794976807</v>
      </c>
      <c r="J19" s="275">
        <v>43.063213024</v>
      </c>
      <c r="K19" s="275">
        <v>359.45578473218478</v>
      </c>
      <c r="L19" s="282">
        <f t="shared" si="1"/>
        <v>0.20935106856854094</v>
      </c>
      <c r="M19" s="275">
        <v>62.958125704375561</v>
      </c>
      <c r="N19" s="282">
        <f t="shared" si="2"/>
        <v>3.6667516426543714E-2</v>
      </c>
      <c r="O19" s="275">
        <v>174.54408079046701</v>
      </c>
      <c r="P19" s="282">
        <f t="shared" si="3"/>
        <v>0.10165642445571753</v>
      </c>
      <c r="Q19" s="275">
        <v>227.34789516296999</v>
      </c>
      <c r="R19" s="282">
        <f t="shared" si="4"/>
        <v>0.13240995641407688</v>
      </c>
      <c r="S19" s="294">
        <f t="shared" si="5"/>
        <v>824.30588638999734</v>
      </c>
      <c r="T19" s="295">
        <f t="shared" si="0"/>
        <v>0.48008496586487903</v>
      </c>
    </row>
    <row r="20" spans="2:20" ht="18" customHeight="1" x14ac:dyDescent="0.3">
      <c r="B20" s="303" t="s">
        <v>48</v>
      </c>
      <c r="C20" s="283">
        <v>382</v>
      </c>
      <c r="D20" s="283">
        <v>198.975347</v>
      </c>
      <c r="E20" s="283">
        <v>29.084944162826538</v>
      </c>
      <c r="F20" s="284">
        <v>0.14617360693848439</v>
      </c>
      <c r="G20" s="283">
        <v>196.12602899999999</v>
      </c>
      <c r="H20" s="283">
        <v>26.995704041297909</v>
      </c>
      <c r="I20" s="283">
        <v>56.080647992187501</v>
      </c>
      <c r="J20" s="283">
        <v>5.4978203830000005</v>
      </c>
      <c r="K20" s="283">
        <v>69.249572219327092</v>
      </c>
      <c r="L20" s="284">
        <f t="shared" si="1"/>
        <v>0.18128160266839552</v>
      </c>
      <c r="M20" s="283">
        <v>12.831059646559879</v>
      </c>
      <c r="N20" s="284">
        <f t="shared" si="2"/>
        <v>3.3589161378429003E-2</v>
      </c>
      <c r="O20" s="283">
        <v>28.71303481997893</v>
      </c>
      <c r="P20" s="284">
        <f t="shared" si="3"/>
        <v>7.5165012617745885E-2</v>
      </c>
      <c r="Q20" s="283">
        <v>13.86732775904238</v>
      </c>
      <c r="R20" s="284">
        <f t="shared" si="4"/>
        <v>3.6301905128383195E-2</v>
      </c>
      <c r="S20" s="298">
        <f t="shared" si="5"/>
        <v>124.66099444490828</v>
      </c>
      <c r="T20" s="299">
        <f t="shared" si="0"/>
        <v>0.32633768179295364</v>
      </c>
    </row>
    <row r="21" spans="2:20" ht="18" customHeight="1" x14ac:dyDescent="0.3">
      <c r="B21" s="302" t="s">
        <v>49</v>
      </c>
      <c r="C21" s="275">
        <v>100</v>
      </c>
      <c r="D21" s="275">
        <v>34.581653000000003</v>
      </c>
      <c r="E21" s="275">
        <v>7.1933588948364244</v>
      </c>
      <c r="F21" s="309">
        <v>0.20801084594875854</v>
      </c>
      <c r="G21" s="275">
        <v>26.755390999999999</v>
      </c>
      <c r="H21" s="275">
        <v>5.6072141660156252</v>
      </c>
      <c r="I21" s="275">
        <v>12.80057332080078</v>
      </c>
      <c r="J21" s="275">
        <v>1.782907177</v>
      </c>
      <c r="K21" s="275">
        <v>44.050654292106628</v>
      </c>
      <c r="L21" s="282">
        <f t="shared" si="1"/>
        <v>0.44050654292106628</v>
      </c>
      <c r="M21" s="275">
        <v>18.975703034549952</v>
      </c>
      <c r="N21" s="282">
        <f t="shared" si="2"/>
        <v>0.18975703034549951</v>
      </c>
      <c r="O21" s="275">
        <v>11.11920150055084</v>
      </c>
      <c r="P21" s="282">
        <f t="shared" si="3"/>
        <v>0.1111920150055084</v>
      </c>
      <c r="Q21" s="275">
        <v>4.2611955162137747</v>
      </c>
      <c r="R21" s="282">
        <f t="shared" si="4"/>
        <v>4.2611955162137748E-2</v>
      </c>
      <c r="S21" s="294">
        <f t="shared" si="5"/>
        <v>78.406754343421198</v>
      </c>
      <c r="T21" s="295">
        <f t="shared" si="0"/>
        <v>0.78406754343421203</v>
      </c>
    </row>
    <row r="22" spans="2:20" ht="18" customHeight="1" x14ac:dyDescent="0.3">
      <c r="B22" s="303" t="s">
        <v>50</v>
      </c>
      <c r="C22" s="283">
        <v>714</v>
      </c>
      <c r="D22" s="283">
        <v>224.12566899999999</v>
      </c>
      <c r="E22" s="283">
        <v>55.857581859741209</v>
      </c>
      <c r="F22" s="284">
        <v>0.2492243842883575</v>
      </c>
      <c r="G22" s="283">
        <v>163.913434</v>
      </c>
      <c r="H22" s="283">
        <v>41.567488918212888</v>
      </c>
      <c r="I22" s="283">
        <v>97.425070875000003</v>
      </c>
      <c r="J22" s="283">
        <v>17.669335126</v>
      </c>
      <c r="K22" s="283">
        <v>245.67766444181319</v>
      </c>
      <c r="L22" s="284">
        <f t="shared" si="1"/>
        <v>0.34408636476444426</v>
      </c>
      <c r="M22" s="283">
        <v>150.00342912692579</v>
      </c>
      <c r="N22" s="284">
        <f t="shared" si="2"/>
        <v>0.210088836312221</v>
      </c>
      <c r="O22" s="283">
        <v>137.51749781589021</v>
      </c>
      <c r="P22" s="284">
        <f t="shared" si="3"/>
        <v>0.19260153755726919</v>
      </c>
      <c r="Q22" s="283">
        <v>84.981133620683977</v>
      </c>
      <c r="R22" s="284">
        <f t="shared" si="4"/>
        <v>0.11902119554717644</v>
      </c>
      <c r="S22" s="298">
        <f t="shared" si="5"/>
        <v>618.17972500531323</v>
      </c>
      <c r="T22" s="299">
        <f t="shared" si="0"/>
        <v>0.86579793418111095</v>
      </c>
    </row>
    <row r="23" spans="2:20" ht="18" customHeight="1" x14ac:dyDescent="0.3">
      <c r="B23" s="314" t="s">
        <v>51</v>
      </c>
      <c r="C23" s="311">
        <v>2857</v>
      </c>
      <c r="D23" s="311">
        <v>1219.076599</v>
      </c>
      <c r="E23" s="311">
        <v>261.5145645310364</v>
      </c>
      <c r="F23" s="309">
        <v>0.21451856654910362</v>
      </c>
      <c r="G23" s="311">
        <v>1003.446205</v>
      </c>
      <c r="H23" s="311">
        <v>221.06942116096499</v>
      </c>
      <c r="I23" s="311">
        <v>482.58398397470091</v>
      </c>
      <c r="J23" s="311">
        <v>86.588571563999992</v>
      </c>
      <c r="K23" s="311">
        <v>416.22150318464259</v>
      </c>
      <c r="L23" s="309">
        <f t="shared" si="1"/>
        <v>0.14568481035514266</v>
      </c>
      <c r="M23" s="311">
        <v>69.682326446287334</v>
      </c>
      <c r="N23" s="309">
        <f t="shared" si="2"/>
        <v>2.4390033757888462E-2</v>
      </c>
      <c r="O23" s="311">
        <v>169.59256431467659</v>
      </c>
      <c r="P23" s="309">
        <f t="shared" si="3"/>
        <v>5.9360365528413228E-2</v>
      </c>
      <c r="Q23" s="311">
        <v>1044.510559939082</v>
      </c>
      <c r="R23" s="309">
        <f t="shared" si="4"/>
        <v>0.36559697582747008</v>
      </c>
      <c r="S23" s="312">
        <f t="shared" si="5"/>
        <v>1700.0069538846885</v>
      </c>
      <c r="T23" s="313">
        <f t="shared" si="0"/>
        <v>0.59503218546891445</v>
      </c>
    </row>
    <row r="24" spans="2:20" ht="14.25" customHeight="1" thickBot="1" x14ac:dyDescent="0.35">
      <c r="B24" s="4"/>
      <c r="F24" s="310"/>
      <c r="I24" s="287"/>
      <c r="J24" s="288"/>
      <c r="K24" s="49"/>
      <c r="L24" s="282"/>
      <c r="M24" s="49"/>
      <c r="N24" s="282"/>
      <c r="O24" s="49"/>
      <c r="P24" s="282"/>
      <c r="Q24" s="49"/>
      <c r="R24" s="282"/>
      <c r="S24" s="294"/>
      <c r="T24" s="295"/>
    </row>
    <row r="25" spans="2:20" ht="15" thickBot="1" x14ac:dyDescent="0.35">
      <c r="B25" s="289" t="s">
        <v>74</v>
      </c>
      <c r="C25" s="300">
        <v>44945</v>
      </c>
      <c r="D25" s="301">
        <v>19686.572964999999</v>
      </c>
      <c r="E25" s="324">
        <v>10462.122678091389</v>
      </c>
      <c r="F25" s="325">
        <v>0.53143442978580346</v>
      </c>
      <c r="G25" s="324">
        <v>15129.539391999999</v>
      </c>
      <c r="H25" s="324">
        <v>7769.4701166309269</v>
      </c>
      <c r="I25" s="324">
        <v>18231.592783632845</v>
      </c>
      <c r="J25" s="326">
        <v>2707.918924176</v>
      </c>
      <c r="K25" s="326">
        <v>6031.8955222020886</v>
      </c>
      <c r="L25" s="327">
        <f t="shared" si="1"/>
        <v>0.13420615245749445</v>
      </c>
      <c r="M25" s="326">
        <v>5400.6193810647383</v>
      </c>
      <c r="N25" s="327">
        <f t="shared" si="2"/>
        <v>0.12016062701223136</v>
      </c>
      <c r="O25" s="326">
        <v>4305.4787552802882</v>
      </c>
      <c r="P25" s="327">
        <f t="shared" si="3"/>
        <v>9.5794387702309219E-2</v>
      </c>
      <c r="Q25" s="326">
        <v>23629.182135827043</v>
      </c>
      <c r="R25" s="327">
        <f t="shared" si="4"/>
        <v>0.52573550196522512</v>
      </c>
      <c r="S25" s="328">
        <f t="shared" si="5"/>
        <v>39367.175794374154</v>
      </c>
      <c r="T25" s="329">
        <f>S25/C25</f>
        <v>0.87589666913726005</v>
      </c>
    </row>
    <row r="26" spans="2:20" x14ac:dyDescent="0.3">
      <c r="K26" s="173"/>
    </row>
    <row r="27" spans="2:20" x14ac:dyDescent="0.3">
      <c r="B27" s="25" t="s">
        <v>53</v>
      </c>
    </row>
    <row r="28" spans="2:20" s="12" customFormat="1" ht="18" customHeight="1" x14ac:dyDescent="0.3">
      <c r="B28" s="12" t="s">
        <v>54</v>
      </c>
      <c r="F28" s="51"/>
    </row>
    <row r="29" spans="2:20" s="12" customFormat="1" ht="18" customHeight="1" x14ac:dyDescent="0.3">
      <c r="B29" s="348" t="s">
        <v>55</v>
      </c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89"/>
    </row>
    <row r="30" spans="2:20" s="12" customFormat="1" ht="17.25" customHeight="1" x14ac:dyDescent="0.3">
      <c r="B30" s="12" t="s">
        <v>56</v>
      </c>
      <c r="F30" s="51"/>
    </row>
    <row r="31" spans="2:20" s="12" customFormat="1" ht="17.25" customHeight="1" x14ac:dyDescent="0.3">
      <c r="B31" s="12" t="s">
        <v>75</v>
      </c>
      <c r="F31" s="51"/>
    </row>
    <row r="32" spans="2:20" s="12" customFormat="1" ht="18" customHeight="1" x14ac:dyDescent="0.3">
      <c r="B32" s="12" t="s">
        <v>76</v>
      </c>
      <c r="F32" s="51"/>
    </row>
    <row r="33" spans="2:27" ht="71.25" customHeight="1" x14ac:dyDescent="0.3">
      <c r="B33" s="352" t="s">
        <v>77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269"/>
    </row>
    <row r="34" spans="2:27" ht="18" customHeight="1" x14ac:dyDescent="0.3">
      <c r="B34" s="352" t="s">
        <v>195</v>
      </c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269"/>
    </row>
    <row r="35" spans="2:27" x14ac:dyDescent="0.3">
      <c r="B35" s="12" t="s">
        <v>78</v>
      </c>
    </row>
    <row r="36" spans="2:27" x14ac:dyDescent="0.3">
      <c r="B36" s="12" t="s">
        <v>181</v>
      </c>
      <c r="F36"/>
    </row>
    <row r="37" spans="2:27" x14ac:dyDescent="0.3">
      <c r="B37" s="268"/>
      <c r="F37"/>
    </row>
    <row r="38" spans="2:27" x14ac:dyDescent="0.3">
      <c r="B38" s="12"/>
    </row>
    <row r="39" spans="2:27" x14ac:dyDescent="0.3">
      <c r="B39" s="27" t="s">
        <v>59</v>
      </c>
    </row>
    <row r="40" spans="2:27" x14ac:dyDescent="0.3">
      <c r="B40" s="27" t="s">
        <v>60</v>
      </c>
      <c r="Y40" s="14"/>
      <c r="Z40" s="14"/>
      <c r="AA40" s="14"/>
    </row>
    <row r="41" spans="2:27" x14ac:dyDescent="0.3">
      <c r="B41" s="28" t="s">
        <v>182</v>
      </c>
    </row>
    <row r="42" spans="2:27" ht="15" customHeight="1" x14ac:dyDescent="0.3">
      <c r="B42" t="s">
        <v>62</v>
      </c>
      <c r="C42" s="40"/>
      <c r="F42"/>
    </row>
    <row r="43" spans="2:27" ht="15" customHeight="1" x14ac:dyDescent="0.3"/>
    <row r="44" spans="2:27" ht="15" customHeight="1" x14ac:dyDescent="0.3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2:27" ht="15.75" customHeight="1" x14ac:dyDescent="0.3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</row>
    <row r="46" spans="2:27" ht="28.8" x14ac:dyDescent="0.3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2:27" ht="28.8" x14ac:dyDescent="0.3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</row>
  </sheetData>
  <mergeCells count="4">
    <mergeCell ref="B29:Q29"/>
    <mergeCell ref="B33:Q33"/>
    <mergeCell ref="B34:Q34"/>
    <mergeCell ref="K7:R7"/>
  </mergeCells>
  <pageMargins left="0.7" right="0.7" top="0.75" bottom="0.75" header="0.3" footer="0.3"/>
  <pageSetup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AA47"/>
  <sheetViews>
    <sheetView tabSelected="1" zoomScale="110" zoomScaleNormal="110" workbookViewId="0">
      <selection activeCell="A9" sqref="A9:XFD9"/>
    </sheetView>
  </sheetViews>
  <sheetFormatPr defaultRowHeight="14.4" x14ac:dyDescent="0.3"/>
  <cols>
    <col min="1" max="1" width="3.5546875" customWidth="1"/>
    <col min="2" max="2" width="13.5546875" customWidth="1"/>
    <col min="4" max="4" width="13" customWidth="1"/>
    <col min="5" max="5" width="12.21875" customWidth="1"/>
    <col min="6" max="6" width="11.5546875" style="14" bestFit="1" customWidth="1"/>
    <col min="7" max="7" width="13.5546875" customWidth="1"/>
    <col min="8" max="8" width="13.44140625" customWidth="1"/>
    <col min="9" max="9" width="14.44140625" customWidth="1"/>
    <col min="10" max="10" width="10.77734375" customWidth="1"/>
    <col min="11" max="18" width="13.21875" customWidth="1"/>
  </cols>
  <sheetData>
    <row r="1" spans="2:20" ht="18" x14ac:dyDescent="0.35">
      <c r="B1" s="19" t="s">
        <v>185</v>
      </c>
    </row>
    <row r="2" spans="2:20" s="16" customFormat="1" ht="21" customHeight="1" x14ac:dyDescent="0.35">
      <c r="B2" s="19" t="s">
        <v>23</v>
      </c>
      <c r="F2" s="17"/>
    </row>
    <row r="3" spans="2:20" ht="18" x14ac:dyDescent="0.35">
      <c r="B3" s="304" t="s">
        <v>63</v>
      </c>
      <c r="C3" s="305"/>
      <c r="D3" s="305"/>
      <c r="E3" s="305"/>
      <c r="F3" s="306"/>
      <c r="G3" s="307"/>
      <c r="H3" s="307"/>
      <c r="I3" s="307"/>
      <c r="J3" s="307"/>
      <c r="K3" s="173"/>
      <c r="L3" s="173"/>
    </row>
    <row r="4" spans="2:20" ht="18" x14ac:dyDescent="0.35">
      <c r="B4" s="29" t="s">
        <v>26</v>
      </c>
      <c r="C4" s="30"/>
      <c r="D4" s="30"/>
      <c r="E4" s="30"/>
      <c r="F4" s="31"/>
      <c r="G4" s="32"/>
      <c r="H4" s="32"/>
      <c r="I4" s="32"/>
      <c r="J4" s="32"/>
      <c r="K4" s="323"/>
      <c r="L4" s="323"/>
    </row>
    <row r="5" spans="2:20" ht="18" x14ac:dyDescent="0.35">
      <c r="B5" s="304" t="s">
        <v>27</v>
      </c>
      <c r="C5" s="305"/>
      <c r="D5" s="305"/>
      <c r="E5" s="305"/>
      <c r="F5" s="306"/>
      <c r="G5" s="307"/>
      <c r="H5" s="307"/>
      <c r="I5" s="307"/>
      <c r="J5" s="307"/>
      <c r="K5" s="173"/>
      <c r="L5" s="173"/>
    </row>
    <row r="6" spans="2:20" s="19" customFormat="1" ht="21" customHeight="1" thickBot="1" x14ac:dyDescent="0.4">
      <c r="C6" s="6"/>
      <c r="D6" s="6"/>
      <c r="E6" s="6"/>
      <c r="F6" s="15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2:20" ht="15.75" customHeight="1" thickBot="1" x14ac:dyDescent="0.35">
      <c r="B7" s="9"/>
      <c r="C7" s="1"/>
      <c r="D7" s="1"/>
      <c r="E7" s="1"/>
      <c r="F7" s="90"/>
      <c r="G7" s="1"/>
      <c r="H7" s="1"/>
      <c r="I7" s="1"/>
      <c r="J7" s="1"/>
      <c r="K7" s="385" t="s">
        <v>64</v>
      </c>
      <c r="L7" s="386"/>
      <c r="M7" s="386"/>
      <c r="N7" s="386"/>
      <c r="O7" s="386"/>
      <c r="P7" s="386"/>
      <c r="Q7" s="386"/>
      <c r="R7" s="387"/>
      <c r="S7" s="3"/>
      <c r="T7" s="3"/>
    </row>
    <row r="8" spans="2:20" ht="94.5" customHeight="1" thickBot="1" x14ac:dyDescent="0.35">
      <c r="B8" s="270" t="s">
        <v>33</v>
      </c>
      <c r="C8" s="90" t="s">
        <v>28</v>
      </c>
      <c r="D8" s="90" t="s">
        <v>29</v>
      </c>
      <c r="E8" s="90" t="s">
        <v>65</v>
      </c>
      <c r="F8" s="308" t="s">
        <v>66</v>
      </c>
      <c r="G8" s="90" t="s">
        <v>30</v>
      </c>
      <c r="H8" s="90" t="s">
        <v>67</v>
      </c>
      <c r="I8" s="90" t="s">
        <v>68</v>
      </c>
      <c r="J8" s="90" t="s">
        <v>69</v>
      </c>
      <c r="K8" s="290" t="s">
        <v>70</v>
      </c>
      <c r="L8" s="290" t="s">
        <v>187</v>
      </c>
      <c r="M8" s="291" t="s">
        <v>71</v>
      </c>
      <c r="N8" s="291" t="s">
        <v>188</v>
      </c>
      <c r="O8" s="292" t="s">
        <v>72</v>
      </c>
      <c r="P8" s="292" t="s">
        <v>189</v>
      </c>
      <c r="Q8" s="293" t="s">
        <v>73</v>
      </c>
      <c r="R8" s="293" t="s">
        <v>190</v>
      </c>
      <c r="S8" s="297" t="s">
        <v>186</v>
      </c>
      <c r="T8" s="296" t="s">
        <v>192</v>
      </c>
    </row>
    <row r="9" spans="2:20" ht="18" customHeight="1" x14ac:dyDescent="0.3">
      <c r="B9" s="302" t="s">
        <v>37</v>
      </c>
      <c r="C9" s="275">
        <v>1709</v>
      </c>
      <c r="D9" s="275">
        <v>758.99529199999995</v>
      </c>
      <c r="E9" s="275">
        <v>686.30360092358399</v>
      </c>
      <c r="F9" s="309">
        <v>0.90422642690593136</v>
      </c>
      <c r="G9" s="275">
        <v>609.70756200000005</v>
      </c>
      <c r="H9" s="275">
        <v>568.62114848150634</v>
      </c>
      <c r="I9" s="275">
        <v>1254.924749423828</v>
      </c>
      <c r="J9" s="275">
        <v>229.48082395399999</v>
      </c>
      <c r="K9" s="275">
        <v>79.366771318520478</v>
      </c>
      <c r="L9" s="282">
        <f>K9/C9</f>
        <v>4.6440474732896711E-2</v>
      </c>
      <c r="M9" s="275">
        <v>100.81302590109409</v>
      </c>
      <c r="N9" s="282">
        <f>M9/C9</f>
        <v>5.8989482680569978E-2</v>
      </c>
      <c r="O9" s="275">
        <v>92.771516708962736</v>
      </c>
      <c r="P9" s="282">
        <f>O9/C9</f>
        <v>5.4284094036841861E-2</v>
      </c>
      <c r="Q9" s="275">
        <v>1418.7545138078281</v>
      </c>
      <c r="R9" s="282">
        <f>Q9/C9</f>
        <v>0.83016647970030899</v>
      </c>
      <c r="S9" s="294">
        <f>SUM(K9+M9+O9+Q9)</f>
        <v>1691.7058277364054</v>
      </c>
      <c r="T9" s="295">
        <f t="shared" ref="T9:T23" si="0">S9/C9</f>
        <v>0.98988053115061758</v>
      </c>
    </row>
    <row r="10" spans="2:20" ht="18" customHeight="1" x14ac:dyDescent="0.3">
      <c r="B10" s="303" t="s">
        <v>38</v>
      </c>
      <c r="C10" s="283">
        <v>17760</v>
      </c>
      <c r="D10" s="283">
        <v>7287.3875150000003</v>
      </c>
      <c r="E10" s="283">
        <v>5617.4460542861934</v>
      </c>
      <c r="F10" s="284">
        <v>0.77084497602515556</v>
      </c>
      <c r="G10" s="283">
        <v>4912.929091</v>
      </c>
      <c r="H10" s="283">
        <v>3706.0199402402341</v>
      </c>
      <c r="I10" s="283">
        <v>9323.4659802753904</v>
      </c>
      <c r="J10" s="283">
        <v>1285.002408394</v>
      </c>
      <c r="K10" s="283">
        <v>527.59840523047023</v>
      </c>
      <c r="L10" s="284">
        <f t="shared" ref="L10:L23" si="1">K10/C10</f>
        <v>2.9707117411625576E-2</v>
      </c>
      <c r="M10" s="283">
        <v>2784.179748816925</v>
      </c>
      <c r="N10" s="284">
        <f t="shared" ref="N10:N25" si="2">M10/C10</f>
        <v>0.15676687774870074</v>
      </c>
      <c r="O10" s="283">
        <v>2915.2016223719911</v>
      </c>
      <c r="P10" s="284">
        <f t="shared" ref="P10:P25" si="3">O10/C10</f>
        <v>0.16414423549391841</v>
      </c>
      <c r="Q10" s="283">
        <v>11505.466450204391</v>
      </c>
      <c r="R10" s="284">
        <f t="shared" ref="R10:R25" si="4">Q10/C10</f>
        <v>0.64783031814213909</v>
      </c>
      <c r="S10" s="298">
        <f>SUM(K10+M10+O10+Q10)</f>
        <v>17732.446226623775</v>
      </c>
      <c r="T10" s="299">
        <f t="shared" si="0"/>
        <v>0.99844854879638378</v>
      </c>
    </row>
    <row r="11" spans="2:20" ht="18" customHeight="1" x14ac:dyDescent="0.3">
      <c r="B11" s="302" t="s">
        <v>39</v>
      </c>
      <c r="C11" s="275">
        <v>2707</v>
      </c>
      <c r="D11" s="275">
        <v>1183.5551419999999</v>
      </c>
      <c r="E11" s="275">
        <v>378.77300079754639</v>
      </c>
      <c r="F11" s="309">
        <v>0.32002987216758372</v>
      </c>
      <c r="G11" s="275">
        <v>691.49100399999998</v>
      </c>
      <c r="H11" s="275">
        <v>243.16364537499999</v>
      </c>
      <c r="I11" s="275">
        <v>621.93664536523443</v>
      </c>
      <c r="J11" s="275">
        <v>103.47099230699999</v>
      </c>
      <c r="K11" s="275">
        <v>982.41139454833319</v>
      </c>
      <c r="L11" s="282">
        <f t="shared" si="1"/>
        <v>0.36291518084533919</v>
      </c>
      <c r="M11" s="275">
        <v>291.82144737493951</v>
      </c>
      <c r="N11" s="282">
        <f t="shared" si="2"/>
        <v>0.10780252950681178</v>
      </c>
      <c r="O11" s="275">
        <v>289.55534683426231</v>
      </c>
      <c r="P11" s="282">
        <f t="shared" si="3"/>
        <v>0.10696540333737063</v>
      </c>
      <c r="Q11" s="275">
        <v>501.09765718293647</v>
      </c>
      <c r="R11" s="282">
        <f t="shared" si="4"/>
        <v>0.18511180538712096</v>
      </c>
      <c r="S11" s="294">
        <f t="shared" ref="S11:S25" si="5">SUM(K11+M11+O11+Q11)</f>
        <v>2064.8858459404714</v>
      </c>
      <c r="T11" s="295">
        <f t="shared" si="0"/>
        <v>0.76279491907664254</v>
      </c>
    </row>
    <row r="12" spans="2:20" ht="18" customHeight="1" x14ac:dyDescent="0.3">
      <c r="B12" s="303" t="s">
        <v>40</v>
      </c>
      <c r="C12" s="283">
        <v>840</v>
      </c>
      <c r="D12" s="283">
        <v>446.78251699999998</v>
      </c>
      <c r="E12" s="283">
        <v>310.71819873754885</v>
      </c>
      <c r="F12" s="284">
        <v>0.69545738007816649</v>
      </c>
      <c r="G12" s="283">
        <v>396.78518800000001</v>
      </c>
      <c r="H12" s="283">
        <v>306.54333367507928</v>
      </c>
      <c r="I12" s="283">
        <v>617.26152952917482</v>
      </c>
      <c r="J12" s="283">
        <v>114.458840536</v>
      </c>
      <c r="K12" s="283">
        <v>211.5939876669436</v>
      </c>
      <c r="L12" s="284">
        <f t="shared" si="1"/>
        <v>0.25189760436540903</v>
      </c>
      <c r="M12" s="283">
        <v>91.883503645192832</v>
      </c>
      <c r="N12" s="284">
        <f t="shared" si="2"/>
        <v>0.10938512338713433</v>
      </c>
      <c r="O12" s="283">
        <v>71.286542749468936</v>
      </c>
      <c r="P12" s="284">
        <f t="shared" si="3"/>
        <v>8.4864931844605876E-2</v>
      </c>
      <c r="Q12" s="283">
        <v>380.62587501793308</v>
      </c>
      <c r="R12" s="284">
        <f t="shared" si="4"/>
        <v>0.45312604168801557</v>
      </c>
      <c r="S12" s="298">
        <f t="shared" si="5"/>
        <v>755.38990907953848</v>
      </c>
      <c r="T12" s="299">
        <f t="shared" si="0"/>
        <v>0.89927370128516482</v>
      </c>
    </row>
    <row r="13" spans="2:20" ht="18" customHeight="1" x14ac:dyDescent="0.3">
      <c r="B13" s="302" t="s">
        <v>41</v>
      </c>
      <c r="C13" s="275">
        <v>584</v>
      </c>
      <c r="D13" s="275">
        <v>553.14039700000001</v>
      </c>
      <c r="E13" s="275">
        <v>278.47696676788331</v>
      </c>
      <c r="F13" s="309">
        <v>0.50344716870838724</v>
      </c>
      <c r="G13" s="275">
        <v>530.32899199999997</v>
      </c>
      <c r="H13" s="275">
        <v>337.74717997900393</v>
      </c>
      <c r="I13" s="275">
        <v>616.22414939904786</v>
      </c>
      <c r="J13" s="275">
        <v>88.638460177999988</v>
      </c>
      <c r="K13" s="275">
        <v>233.16395957488569</v>
      </c>
      <c r="L13" s="282">
        <f t="shared" si="1"/>
        <v>0.39925335543644813</v>
      </c>
      <c r="M13" s="275">
        <v>77.798677296785172</v>
      </c>
      <c r="N13" s="282">
        <f t="shared" si="2"/>
        <v>0.13321691317942666</v>
      </c>
      <c r="O13" s="275">
        <v>54.122998007987917</v>
      </c>
      <c r="P13" s="282">
        <f t="shared" si="3"/>
        <v>9.2676366452034101E-2</v>
      </c>
      <c r="Q13" s="275">
        <v>74.211459074993627</v>
      </c>
      <c r="R13" s="282">
        <f t="shared" si="4"/>
        <v>0.12707441622430415</v>
      </c>
      <c r="S13" s="294">
        <f t="shared" si="5"/>
        <v>439.29709395465238</v>
      </c>
      <c r="T13" s="295">
        <f t="shared" si="0"/>
        <v>0.75222105129221295</v>
      </c>
    </row>
    <row r="14" spans="2:20" ht="18" customHeight="1" x14ac:dyDescent="0.3">
      <c r="B14" s="303" t="s">
        <v>42</v>
      </c>
      <c r="C14" s="283">
        <v>1177</v>
      </c>
      <c r="D14" s="283">
        <v>1042.2647179999999</v>
      </c>
      <c r="E14" s="283">
        <v>585.27627906000134</v>
      </c>
      <c r="F14" s="284">
        <v>0.56154282971708669</v>
      </c>
      <c r="G14" s="283">
        <v>980.61496599999998</v>
      </c>
      <c r="H14" s="283">
        <v>706.95673901792907</v>
      </c>
      <c r="I14" s="283">
        <v>1292.2330154380491</v>
      </c>
      <c r="J14" s="283">
        <v>202.69689456200001</v>
      </c>
      <c r="K14" s="283">
        <v>469.7545362256933</v>
      </c>
      <c r="L14" s="284">
        <f t="shared" si="1"/>
        <v>0.39911175550186345</v>
      </c>
      <c r="M14" s="283">
        <v>186.29718133409921</v>
      </c>
      <c r="N14" s="284">
        <f t="shared" si="2"/>
        <v>0.15828137751410298</v>
      </c>
      <c r="O14" s="283">
        <v>122.63270318167631</v>
      </c>
      <c r="P14" s="284">
        <f t="shared" si="3"/>
        <v>0.10419091179411751</v>
      </c>
      <c r="Q14" s="283">
        <v>151.5264671039433</v>
      </c>
      <c r="R14" s="284">
        <f t="shared" si="4"/>
        <v>0.1287395642344463</v>
      </c>
      <c r="S14" s="298">
        <f t="shared" si="5"/>
        <v>930.21088784541212</v>
      </c>
      <c r="T14" s="299">
        <f t="shared" si="0"/>
        <v>0.79032360904453025</v>
      </c>
    </row>
    <row r="15" spans="2:20" ht="18" customHeight="1" x14ac:dyDescent="0.3">
      <c r="B15" s="302" t="s">
        <v>43</v>
      </c>
      <c r="C15" s="275">
        <v>1289</v>
      </c>
      <c r="D15" s="275">
        <v>295.32148699999999</v>
      </c>
      <c r="E15" s="275">
        <v>46.492546227813719</v>
      </c>
      <c r="F15" s="309">
        <v>0.15743028622842373</v>
      </c>
      <c r="G15" s="275">
        <v>194.074367</v>
      </c>
      <c r="H15" s="275">
        <v>26.51272989746094</v>
      </c>
      <c r="I15" s="275">
        <v>73.00527608020019</v>
      </c>
      <c r="J15" s="275">
        <v>12.532535991000001</v>
      </c>
      <c r="K15" s="275">
        <v>456.77062580448552</v>
      </c>
      <c r="L15" s="282">
        <f t="shared" si="1"/>
        <v>0.3543604544643022</v>
      </c>
      <c r="M15" s="275">
        <v>479.55434952882212</v>
      </c>
      <c r="N15" s="282">
        <f t="shared" si="2"/>
        <v>0.37203595774152221</v>
      </c>
      <c r="O15" s="275">
        <v>116.2311797822331</v>
      </c>
      <c r="P15" s="282">
        <f t="shared" si="3"/>
        <v>9.0171590211197125E-2</v>
      </c>
      <c r="Q15" s="275">
        <v>143.4836539970004</v>
      </c>
      <c r="R15" s="282">
        <f t="shared" si="4"/>
        <v>0.11131392862451545</v>
      </c>
      <c r="S15" s="294">
        <f t="shared" si="5"/>
        <v>1196.0398091125412</v>
      </c>
      <c r="T15" s="295">
        <f t="shared" si="0"/>
        <v>0.92788193104153704</v>
      </c>
    </row>
    <row r="16" spans="2:20" ht="18" customHeight="1" x14ac:dyDescent="0.3">
      <c r="B16" s="303" t="s">
        <v>44</v>
      </c>
      <c r="C16" s="283">
        <v>11443</v>
      </c>
      <c r="D16" s="283">
        <v>2560.450914</v>
      </c>
      <c r="E16" s="283">
        <v>2150.6433856437384</v>
      </c>
      <c r="F16" s="284">
        <v>0.83994712567402818</v>
      </c>
      <c r="G16" s="283">
        <v>1622.2197100000001</v>
      </c>
      <c r="H16" s="283">
        <v>1344.393746371155</v>
      </c>
      <c r="I16" s="283">
        <v>3495.0371295800783</v>
      </c>
      <c r="J16" s="283">
        <v>570.67040400300004</v>
      </c>
      <c r="K16" s="283">
        <v>309.2270945932687</v>
      </c>
      <c r="L16" s="284">
        <f t="shared" si="1"/>
        <v>2.7023253918838478E-2</v>
      </c>
      <c r="M16" s="283">
        <v>884.75176076282514</v>
      </c>
      <c r="N16" s="284">
        <f t="shared" si="2"/>
        <v>7.7318164883581675E-2</v>
      </c>
      <c r="O16" s="283">
        <v>1051.9890635816259</v>
      </c>
      <c r="P16" s="284">
        <f t="shared" si="3"/>
        <v>9.1932977679072436E-2</v>
      </c>
      <c r="Q16" s="283">
        <v>9183.0443162918837</v>
      </c>
      <c r="R16" s="284">
        <f t="shared" si="4"/>
        <v>0.80250321736361829</v>
      </c>
      <c r="S16" s="298">
        <f t="shared" si="5"/>
        <v>11429.012235229604</v>
      </c>
      <c r="T16" s="299">
        <f t="shared" si="0"/>
        <v>0.99877761384511088</v>
      </c>
    </row>
    <row r="17" spans="2:20" ht="18" customHeight="1" x14ac:dyDescent="0.3">
      <c r="B17" s="302" t="s">
        <v>45</v>
      </c>
      <c r="C17" s="275">
        <v>1126</v>
      </c>
      <c r="D17" s="275">
        <v>2617.8904090000001</v>
      </c>
      <c r="E17" s="275">
        <v>1398.2498270576477</v>
      </c>
      <c r="F17" s="309">
        <v>0.5341132013206622</v>
      </c>
      <c r="G17" s="275">
        <v>2789.2294230000002</v>
      </c>
      <c r="H17" s="275">
        <v>1635.6150968722379</v>
      </c>
      <c r="I17" s="275">
        <v>3033.8649353942869</v>
      </c>
      <c r="J17" s="275">
        <v>420.50994248199999</v>
      </c>
      <c r="K17" s="275">
        <v>395.98159846126509</v>
      </c>
      <c r="L17" s="282">
        <f t="shared" si="1"/>
        <v>0.3516710465908216</v>
      </c>
      <c r="M17" s="275">
        <v>177.1537299294578</v>
      </c>
      <c r="N17" s="282">
        <f t="shared" si="2"/>
        <v>0.15733013315227157</v>
      </c>
      <c r="O17" s="275">
        <v>129.08077269096981</v>
      </c>
      <c r="P17" s="282">
        <f t="shared" si="3"/>
        <v>0.11463656544491102</v>
      </c>
      <c r="Q17" s="275">
        <v>220.1914024500511</v>
      </c>
      <c r="R17" s="282">
        <f t="shared" si="4"/>
        <v>0.19555186718477008</v>
      </c>
      <c r="S17" s="294">
        <f t="shared" si="5"/>
        <v>922.40750353174371</v>
      </c>
      <c r="T17" s="295">
        <f t="shared" si="0"/>
        <v>0.81918961237277421</v>
      </c>
    </row>
    <row r="18" spans="2:20" ht="18" customHeight="1" x14ac:dyDescent="0.3">
      <c r="B18" s="303" t="s">
        <v>46</v>
      </c>
      <c r="C18" s="283">
        <v>540</v>
      </c>
      <c r="D18" s="283">
        <v>144.05159</v>
      </c>
      <c r="E18" s="283">
        <v>21.895274457092288</v>
      </c>
      <c r="F18" s="284">
        <v>0.15199606236274302</v>
      </c>
      <c r="G18" s="283">
        <v>81.833059000000006</v>
      </c>
      <c r="H18" s="283">
        <v>12.313474996917721</v>
      </c>
      <c r="I18" s="283">
        <v>34.208749418090818</v>
      </c>
      <c r="J18" s="283">
        <v>5.7112652950000005</v>
      </c>
      <c r="K18" s="283">
        <v>226.61816128866491</v>
      </c>
      <c r="L18" s="284">
        <f t="shared" si="1"/>
        <v>0.41966326164567574</v>
      </c>
      <c r="M18" s="283">
        <v>66.588086437899619</v>
      </c>
      <c r="N18" s="284">
        <f t="shared" si="2"/>
        <v>0.12331127118129559</v>
      </c>
      <c r="O18" s="283">
        <v>20.81830569513841</v>
      </c>
      <c r="P18" s="284">
        <f t="shared" si="3"/>
        <v>3.8552417953960021E-2</v>
      </c>
      <c r="Q18" s="283">
        <v>74.521962474223983</v>
      </c>
      <c r="R18" s="284">
        <f t="shared" si="4"/>
        <v>0.13800363421152589</v>
      </c>
      <c r="S18" s="298">
        <f t="shared" si="5"/>
        <v>388.54651589592692</v>
      </c>
      <c r="T18" s="299">
        <f t="shared" si="0"/>
        <v>0.71953058499245726</v>
      </c>
    </row>
    <row r="19" spans="2:20" ht="18" customHeight="1" x14ac:dyDescent="0.3">
      <c r="B19" s="302" t="s">
        <v>47</v>
      </c>
      <c r="C19" s="275">
        <v>1717</v>
      </c>
      <c r="D19" s="275">
        <v>1119.973716</v>
      </c>
      <c r="E19" s="275">
        <v>335.72443978823861</v>
      </c>
      <c r="F19" s="309">
        <v>0.29976099884493951</v>
      </c>
      <c r="G19" s="275">
        <v>930.084971</v>
      </c>
      <c r="H19" s="275">
        <v>293.22035292239377</v>
      </c>
      <c r="I19" s="275">
        <v>628.94479026531985</v>
      </c>
      <c r="J19" s="275">
        <v>61.905694319000006</v>
      </c>
      <c r="K19" s="275">
        <v>513.87373675614072</v>
      </c>
      <c r="L19" s="282">
        <f t="shared" si="1"/>
        <v>0.29928581057433939</v>
      </c>
      <c r="M19" s="275">
        <v>101.5897755771875</v>
      </c>
      <c r="N19" s="282">
        <f t="shared" si="2"/>
        <v>5.9167021302963016E-2</v>
      </c>
      <c r="O19" s="275">
        <v>246.9214321181571</v>
      </c>
      <c r="P19" s="282">
        <f t="shared" si="3"/>
        <v>0.14380980321383641</v>
      </c>
      <c r="Q19" s="275">
        <v>256.33878026918359</v>
      </c>
      <c r="R19" s="282">
        <f t="shared" si="4"/>
        <v>0.14929457208455654</v>
      </c>
      <c r="S19" s="294">
        <f t="shared" si="5"/>
        <v>1118.723724720669</v>
      </c>
      <c r="T19" s="295">
        <f t="shared" si="0"/>
        <v>0.65155720717569543</v>
      </c>
    </row>
    <row r="20" spans="2:20" ht="18" customHeight="1" x14ac:dyDescent="0.3">
      <c r="B20" s="303" t="s">
        <v>48</v>
      </c>
      <c r="C20" s="283">
        <v>382</v>
      </c>
      <c r="D20" s="283">
        <v>198.975347</v>
      </c>
      <c r="E20" s="283">
        <v>45.201057204437255</v>
      </c>
      <c r="F20" s="284">
        <v>0.22716913369392067</v>
      </c>
      <c r="G20" s="283">
        <v>196.12602899999999</v>
      </c>
      <c r="H20" s="283">
        <v>42.379447663162232</v>
      </c>
      <c r="I20" s="283">
        <v>87.580504077758789</v>
      </c>
      <c r="J20" s="283">
        <v>8.8373656090000008</v>
      </c>
      <c r="K20" s="283">
        <v>118.802755429992</v>
      </c>
      <c r="L20" s="284">
        <f t="shared" si="1"/>
        <v>0.31100197756542408</v>
      </c>
      <c r="M20" s="283">
        <v>20.752107126623741</v>
      </c>
      <c r="N20" s="284">
        <f t="shared" si="2"/>
        <v>5.4324887766030734E-2</v>
      </c>
      <c r="O20" s="283">
        <v>47.056171445561631</v>
      </c>
      <c r="P20" s="284">
        <f t="shared" si="3"/>
        <v>0.12318369488366919</v>
      </c>
      <c r="Q20" s="283">
        <v>24.027570381294939</v>
      </c>
      <c r="R20" s="284">
        <f t="shared" si="4"/>
        <v>6.2899398903913453E-2</v>
      </c>
      <c r="S20" s="298">
        <f t="shared" si="5"/>
        <v>210.63860438347231</v>
      </c>
      <c r="T20" s="299">
        <f t="shared" si="0"/>
        <v>0.55140995911903745</v>
      </c>
    </row>
    <row r="21" spans="2:20" ht="18" customHeight="1" x14ac:dyDescent="0.3">
      <c r="B21" s="302" t="s">
        <v>49</v>
      </c>
      <c r="C21" s="275">
        <v>100</v>
      </c>
      <c r="D21" s="275">
        <v>34.581653000000003</v>
      </c>
      <c r="E21" s="275">
        <v>11.308360985351563</v>
      </c>
      <c r="F21" s="309">
        <v>0.32700463986934231</v>
      </c>
      <c r="G21" s="275">
        <v>26.755390999999999</v>
      </c>
      <c r="H21" s="275">
        <v>9.7323806403808586</v>
      </c>
      <c r="I21" s="275">
        <v>21.040741798339841</v>
      </c>
      <c r="J21" s="275">
        <v>2.845583017</v>
      </c>
      <c r="K21" s="275">
        <v>38.213755548000343</v>
      </c>
      <c r="L21" s="282">
        <f t="shared" si="1"/>
        <v>0.38213755548000344</v>
      </c>
      <c r="M21" s="275">
        <v>34.869266107678413</v>
      </c>
      <c r="N21" s="282">
        <f t="shared" si="2"/>
        <v>0.34869266107678415</v>
      </c>
      <c r="O21" s="275">
        <v>12.454577222466471</v>
      </c>
      <c r="P21" s="282">
        <f t="shared" si="3"/>
        <v>0.1245457722246647</v>
      </c>
      <c r="Q21" s="275">
        <v>7.7071810372799519</v>
      </c>
      <c r="R21" s="282">
        <f t="shared" si="4"/>
        <v>7.7071810372799518E-2</v>
      </c>
      <c r="S21" s="294">
        <f t="shared" si="5"/>
        <v>93.24477991542517</v>
      </c>
      <c r="T21" s="295">
        <f t="shared" si="0"/>
        <v>0.93244779915425169</v>
      </c>
    </row>
    <row r="22" spans="2:20" ht="18" customHeight="1" x14ac:dyDescent="0.3">
      <c r="B22" s="303" t="s">
        <v>50</v>
      </c>
      <c r="C22" s="283">
        <v>714</v>
      </c>
      <c r="D22" s="283">
        <v>224.12566899999999</v>
      </c>
      <c r="E22" s="283">
        <v>89.224255251953124</v>
      </c>
      <c r="F22" s="284">
        <v>0.39809922553740656</v>
      </c>
      <c r="G22" s="283">
        <v>163.913434</v>
      </c>
      <c r="H22" s="283">
        <v>71.751224646972659</v>
      </c>
      <c r="I22" s="283">
        <v>160.97548004980467</v>
      </c>
      <c r="J22" s="283">
        <v>26.663047685000002</v>
      </c>
      <c r="K22" s="283">
        <v>122.9123870152835</v>
      </c>
      <c r="L22" s="284">
        <f t="shared" si="1"/>
        <v>0.1721462003015175</v>
      </c>
      <c r="M22" s="283">
        <v>274.76410148286959</v>
      </c>
      <c r="N22" s="284">
        <f t="shared" si="2"/>
        <v>0.38482367154463526</v>
      </c>
      <c r="O22" s="283">
        <v>181.34857037104669</v>
      </c>
      <c r="P22" s="284">
        <f t="shared" si="3"/>
        <v>0.25398959435720825</v>
      </c>
      <c r="Q22" s="283">
        <v>119.37010373674271</v>
      </c>
      <c r="R22" s="284">
        <f t="shared" si="4"/>
        <v>0.16718501923913545</v>
      </c>
      <c r="S22" s="298">
        <f t="shared" si="5"/>
        <v>698.39516260594257</v>
      </c>
      <c r="T22" s="299">
        <f t="shared" si="0"/>
        <v>0.97814448544249655</v>
      </c>
    </row>
    <row r="23" spans="2:20" ht="18" customHeight="1" x14ac:dyDescent="0.3">
      <c r="B23" s="314" t="s">
        <v>51</v>
      </c>
      <c r="C23" s="311">
        <v>2857</v>
      </c>
      <c r="D23" s="311">
        <v>1219.076599</v>
      </c>
      <c r="E23" s="311">
        <v>417.00741023736566</v>
      </c>
      <c r="F23" s="309">
        <v>0.34206825935255741</v>
      </c>
      <c r="G23" s="311">
        <v>1003.446205</v>
      </c>
      <c r="H23" s="311">
        <v>410.32234291694641</v>
      </c>
      <c r="I23" s="311">
        <v>827.32975109161373</v>
      </c>
      <c r="J23" s="311">
        <v>131.134788321</v>
      </c>
      <c r="K23" s="311">
        <v>619.41735522379167</v>
      </c>
      <c r="L23" s="309">
        <f t="shared" si="1"/>
        <v>0.2168069146740608</v>
      </c>
      <c r="M23" s="311">
        <v>111.32171826343981</v>
      </c>
      <c r="N23" s="309">
        <f t="shared" si="2"/>
        <v>3.8964549619684916E-2</v>
      </c>
      <c r="O23" s="311">
        <v>249.0418545452703</v>
      </c>
      <c r="P23" s="309">
        <f t="shared" si="3"/>
        <v>8.7169007541221671E-2</v>
      </c>
      <c r="Q23" s="311">
        <v>1089.7125603264089</v>
      </c>
      <c r="R23" s="309">
        <f t="shared" si="4"/>
        <v>0.38141846703759502</v>
      </c>
      <c r="S23" s="312">
        <f t="shared" si="5"/>
        <v>2069.4934883589108</v>
      </c>
      <c r="T23" s="313">
        <f t="shared" si="0"/>
        <v>0.72435893887256242</v>
      </c>
    </row>
    <row r="24" spans="2:20" ht="14.25" customHeight="1" thickBot="1" x14ac:dyDescent="0.35">
      <c r="B24" s="4"/>
      <c r="F24" s="310"/>
      <c r="I24" s="287"/>
      <c r="J24" s="288"/>
      <c r="L24" s="282"/>
      <c r="N24" s="282"/>
      <c r="P24" s="282"/>
      <c r="R24" s="282"/>
      <c r="S24" s="294"/>
      <c r="T24" s="295"/>
    </row>
    <row r="25" spans="2:20" ht="15" thickBot="1" x14ac:dyDescent="0.35">
      <c r="B25" s="289" t="s">
        <v>74</v>
      </c>
      <c r="C25" s="300">
        <v>44945</v>
      </c>
      <c r="D25" s="301">
        <v>19686.572964999999</v>
      </c>
      <c r="E25" s="317">
        <v>12372.740657426395</v>
      </c>
      <c r="F25" s="318">
        <v>0.62848626215560299</v>
      </c>
      <c r="G25" s="317">
        <v>15129.539391999999</v>
      </c>
      <c r="H25" s="317">
        <v>9715.2927836963809</v>
      </c>
      <c r="I25" s="317">
        <v>22088.033427186219</v>
      </c>
      <c r="J25" s="319">
        <v>3264.5590466530002</v>
      </c>
      <c r="K25" s="319">
        <v>5305.7065246857383</v>
      </c>
      <c r="L25" s="320">
        <f>K25/C25</f>
        <v>0.11804887139138365</v>
      </c>
      <c r="M25" s="319">
        <v>5684.1384795858394</v>
      </c>
      <c r="N25" s="320">
        <f t="shared" si="2"/>
        <v>0.12646876136579907</v>
      </c>
      <c r="O25" s="319">
        <v>5600.5126573068192</v>
      </c>
      <c r="P25" s="320">
        <f t="shared" si="3"/>
        <v>0.12460813566151561</v>
      </c>
      <c r="Q25" s="319">
        <v>25150.079953356093</v>
      </c>
      <c r="R25" s="320">
        <f t="shared" si="4"/>
        <v>0.5595745901291822</v>
      </c>
      <c r="S25" s="321">
        <f t="shared" si="5"/>
        <v>41740.43761493449</v>
      </c>
      <c r="T25" s="322">
        <f t="shared" ref="T25" si="6">S25/C25</f>
        <v>0.92870035854788047</v>
      </c>
    </row>
    <row r="27" spans="2:20" x14ac:dyDescent="0.3">
      <c r="B27" s="25" t="s">
        <v>53</v>
      </c>
    </row>
    <row r="28" spans="2:20" s="12" customFormat="1" ht="15.75" customHeight="1" x14ac:dyDescent="0.3">
      <c r="B28" s="12" t="s">
        <v>54</v>
      </c>
      <c r="F28" s="51"/>
    </row>
    <row r="29" spans="2:20" s="12" customFormat="1" ht="15.75" customHeight="1" x14ac:dyDescent="0.3">
      <c r="B29" s="348" t="s">
        <v>55</v>
      </c>
      <c r="C29" s="348"/>
      <c r="D29" s="348"/>
      <c r="E29" s="348"/>
      <c r="F29" s="348"/>
      <c r="G29" s="348"/>
      <c r="H29" s="348"/>
      <c r="I29" s="348"/>
      <c r="J29" s="348"/>
      <c r="K29" s="348"/>
      <c r="L29" s="348"/>
      <c r="M29" s="348"/>
      <c r="N29" s="348"/>
      <c r="O29" s="348"/>
      <c r="P29" s="348"/>
      <c r="Q29" s="348"/>
      <c r="R29" s="89"/>
    </row>
    <row r="30" spans="2:20" s="12" customFormat="1" ht="15.75" customHeight="1" x14ac:dyDescent="0.3">
      <c r="B30" s="12" t="s">
        <v>56</v>
      </c>
      <c r="F30" s="51"/>
    </row>
    <row r="31" spans="2:20" s="12" customFormat="1" ht="15.75" customHeight="1" x14ac:dyDescent="0.3">
      <c r="B31" s="12" t="s">
        <v>57</v>
      </c>
      <c r="F31" s="51"/>
    </row>
    <row r="32" spans="2:20" s="12" customFormat="1" ht="15.75" customHeight="1" x14ac:dyDescent="0.3">
      <c r="B32" s="12" t="s">
        <v>76</v>
      </c>
      <c r="F32" s="51"/>
    </row>
    <row r="33" spans="2:27" ht="71.25" customHeight="1" x14ac:dyDescent="0.3">
      <c r="B33" s="352" t="s">
        <v>77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269"/>
    </row>
    <row r="34" spans="2:27" ht="18" customHeight="1" x14ac:dyDescent="0.3">
      <c r="B34" s="352" t="s">
        <v>195</v>
      </c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269"/>
    </row>
    <row r="35" spans="2:27" x14ac:dyDescent="0.3">
      <c r="B35" s="12" t="s">
        <v>78</v>
      </c>
    </row>
    <row r="36" spans="2:27" x14ac:dyDescent="0.3">
      <c r="B36" s="12" t="s">
        <v>181</v>
      </c>
      <c r="F36"/>
    </row>
    <row r="37" spans="2:27" x14ac:dyDescent="0.3">
      <c r="B37" s="268"/>
      <c r="F37"/>
    </row>
    <row r="38" spans="2:27" x14ac:dyDescent="0.3">
      <c r="B38" s="12"/>
    </row>
    <row r="39" spans="2:27" x14ac:dyDescent="0.3">
      <c r="B39" s="27" t="s">
        <v>59</v>
      </c>
    </row>
    <row r="40" spans="2:27" x14ac:dyDescent="0.3">
      <c r="B40" s="27" t="s">
        <v>60</v>
      </c>
    </row>
    <row r="41" spans="2:27" x14ac:dyDescent="0.3">
      <c r="B41" s="28" t="s">
        <v>182</v>
      </c>
    </row>
    <row r="42" spans="2:27" x14ac:dyDescent="0.3">
      <c r="B42" t="s">
        <v>62</v>
      </c>
      <c r="C42" s="40"/>
      <c r="F42"/>
      <c r="Y42" s="14"/>
      <c r="Z42" s="14"/>
      <c r="AA42" s="14"/>
    </row>
    <row r="43" spans="2:27" x14ac:dyDescent="0.3">
      <c r="C43" s="40"/>
      <c r="F43"/>
      <c r="Y43" s="14"/>
      <c r="Z43" s="14"/>
      <c r="AA43" s="14"/>
    </row>
    <row r="44" spans="2:27" ht="15" customHeight="1" x14ac:dyDescent="0.3"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</row>
    <row r="45" spans="2:27" ht="15" customHeight="1" x14ac:dyDescent="0.3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</row>
    <row r="46" spans="2:27" ht="15" customHeight="1" x14ac:dyDescent="0.3"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</row>
    <row r="47" spans="2:27" ht="15.75" customHeight="1" x14ac:dyDescent="0.3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</row>
  </sheetData>
  <mergeCells count="4">
    <mergeCell ref="B29:Q29"/>
    <mergeCell ref="B33:Q33"/>
    <mergeCell ref="B34:Q34"/>
    <mergeCell ref="K7:R7"/>
  </mergeCells>
  <phoneticPr fontId="45" type="noConversion"/>
  <pageMargins left="0.7" right="0.7" top="0.75" bottom="0.7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894dbb2b-35e3-4e40-b282-4baa343bc3bc" xsi:nil="true"/>
    <_ip_UnifiedCompliancePolicyUIAction xmlns="http://schemas.microsoft.com/sharepoint/v3" xsi:nil="true"/>
    <_ip_UnifiedCompliancePolicyProperties xmlns="http://schemas.microsoft.com/sharepoint/v3" xsi:nil="true"/>
    <SharedWithUsers xmlns="2a0342cf-57d7-47d6-b188-dab1e1632426">
      <UserInfo>
        <DisplayName/>
        <AccountId xsi:nil="true"/>
        <AccountType/>
      </UserInfo>
    </SharedWithUsers>
    <lcf76f155ced4ddcb4097134ff3c332f xmlns="894dbb2b-35e3-4e40-b282-4baa343bc3bc">
      <Terms xmlns="http://schemas.microsoft.com/office/infopath/2007/PartnerControls"/>
    </lcf76f155ced4ddcb4097134ff3c332f>
    <TaxCatchAll xmlns="2a0342cf-57d7-47d6-b188-dab1e16324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DD55CFCF0CD4AB964262FA2029D18" ma:contentTypeVersion="19" ma:contentTypeDescription="Create a new document." ma:contentTypeScope="" ma:versionID="d5aaa8848b63432c8f50e05279183786">
  <xsd:schema xmlns:xsd="http://www.w3.org/2001/XMLSchema" xmlns:xs="http://www.w3.org/2001/XMLSchema" xmlns:p="http://schemas.microsoft.com/office/2006/metadata/properties" xmlns:ns1="http://schemas.microsoft.com/sharepoint/v3" xmlns:ns2="894dbb2b-35e3-4e40-b282-4baa343bc3bc" xmlns:ns3="2a0342cf-57d7-47d6-b188-dab1e1632426" targetNamespace="http://schemas.microsoft.com/office/2006/metadata/properties" ma:root="true" ma:fieldsID="db03fe1ac3e0328db6c323b9521f37c5" ns1:_="" ns2:_="" ns3:_="">
    <xsd:import namespace="http://schemas.microsoft.com/sharepoint/v3"/>
    <xsd:import namespace="894dbb2b-35e3-4e40-b282-4baa343bc3bc"/>
    <xsd:import namespace="2a0342cf-57d7-47d6-b188-dab1e16324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dbb2b-35e3-4e40-b282-4baa343bc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342cf-57d7-47d6-b188-dab1e16324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baf60f0-79f5-4be9-b131-a2138ce06734}" ma:internalName="TaxCatchAll" ma:showField="CatchAllData" ma:web="2a0342cf-57d7-47d6-b188-dab1e16324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79350-9CFE-463A-A225-273029DEDA11}">
  <ds:schemaRefs>
    <ds:schemaRef ds:uri="http://schemas.microsoft.com/office/2006/metadata/properties"/>
    <ds:schemaRef ds:uri="http://www.w3.org/XML/1998/namespace"/>
    <ds:schemaRef ds:uri="http://schemas.microsoft.com/sharepoint/v3"/>
    <ds:schemaRef ds:uri="http://purl.org/dc/dcmitype/"/>
    <ds:schemaRef ds:uri="894dbb2b-35e3-4e40-b282-4baa343bc3bc"/>
    <ds:schemaRef ds:uri="http://schemas.microsoft.com/office/2006/documentManagement/types"/>
    <ds:schemaRef ds:uri="2a0342cf-57d7-47d6-b188-dab1e1632426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39FC6FD-DB97-4174-97D4-CEF8160F50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8725D-C3BD-4BBC-B223-A8BB3D930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94dbb2b-35e3-4e40-b282-4baa343bc3bc"/>
    <ds:schemaRef ds:uri="2a0342cf-57d7-47d6-b188-dab1e16324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README</vt:lpstr>
      <vt:lpstr>T1 Population Summary</vt:lpstr>
      <vt:lpstr>T2 Tsu Casualties 10 Min</vt:lpstr>
      <vt:lpstr>T3 Tsu Casualties 15 Min </vt:lpstr>
      <vt:lpstr>T4 Tsu Casualties 20 Min</vt:lpstr>
      <vt:lpstr>T5 Tsu Cas Evac Time Comp</vt:lpstr>
      <vt:lpstr>T6 Econ Impact Main</vt:lpstr>
      <vt:lpstr>T7 Econ Impact CSZ 50%</vt:lpstr>
      <vt:lpstr>T8 Econ Impact CSZ 84%</vt:lpstr>
      <vt:lpstr>County Subdivisions</vt:lpstr>
      <vt:lpstr>'T1 Population Summary'!Print_Area</vt:lpstr>
      <vt:lpstr>'T2 Tsu Casualties 10 Min'!Print_Area</vt:lpstr>
      <vt:lpstr>'T3 Tsu Casualties 15 Min '!Print_Area</vt:lpstr>
      <vt:lpstr>'T4 Tsu Casualties 20 Min'!Print_Area</vt:lpstr>
      <vt:lpstr>'T5 Tsu Cas Evac Time Comp'!Print_Area</vt:lpstr>
      <vt:lpstr>'T6 Econ Impact Main'!Print_Area</vt:lpstr>
      <vt:lpstr>'T7 Econ Impact CSZ 50%'!Print_Area</vt:lpstr>
      <vt:lpstr>'T8 Econ Impact CSZ 84%'!Print_Area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Bauer</dc:creator>
  <cp:keywords/>
  <dc:description/>
  <cp:lastModifiedBy>Dixon, Maximilian (MIL)</cp:lastModifiedBy>
  <cp:revision/>
  <cp:lastPrinted>2025-07-24T21:13:37Z</cp:lastPrinted>
  <dcterms:created xsi:type="dcterms:W3CDTF">2021-08-30T22:09:48Z</dcterms:created>
  <dcterms:modified xsi:type="dcterms:W3CDTF">2025-07-24T21:13:38Z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0x0101004F3DD55CFCF0CD4AB964262FA2029D18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